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eaflympicsvk.sharepoint.com/sites/DVS/Shared Documents/Deaflympijský výbor/10. MCRaŠ SR/Vyúčtovanie/2025/KONEČNÉ vyúčtovanie/"/>
    </mc:Choice>
  </mc:AlternateContent>
  <xr:revisionPtr revIDLastSave="29" documentId="8_{FA712936-5990-4938-85E1-8D407E12620D}" xr6:coauthVersionLast="47" xr6:coauthVersionMax="47" xr10:uidLastSave="{5C480C24-E4C8-4463-AA79-EA7D613E86C1}"/>
  <workbookProtection lockStructure="1"/>
  <bookViews>
    <workbookView xWindow="-110" yWindow="-110" windowWidth="38620" windowHeight="2110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10" i="4" l="1"/>
  <c r="I1686" i="4"/>
  <c r="I1620" i="4"/>
  <c r="I1615" i="4"/>
  <c r="I1539" i="4"/>
  <c r="I1537" i="4"/>
  <c r="I1516" i="4"/>
  <c r="I1488" i="4"/>
  <c r="I1487" i="4"/>
  <c r="I1307" i="4"/>
  <c r="I1268" i="4"/>
  <c r="I1267" i="4"/>
  <c r="I1265" i="4"/>
  <c r="I1046" i="4"/>
  <c r="I927" i="4"/>
  <c r="I845" i="4"/>
  <c r="I782" i="4"/>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I12" i="4" s="1"/>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I18" i="4"/>
  <c r="F41" i="4"/>
  <c r="K93" i="9" s="1"/>
  <c r="H64" i="4"/>
  <c r="B116" i="9" s="1"/>
  <c r="F91" i="4"/>
  <c r="M83" i="4"/>
  <c r="K82" i="4"/>
  <c r="C14" i="6"/>
  <c r="C13" i="6"/>
  <c r="C10" i="6"/>
  <c r="K40" i="9"/>
  <c r="L41" i="9"/>
  <c r="L43" i="9"/>
  <c r="L46" i="9" s="1"/>
  <c r="K45" i="9"/>
  <c r="B43" i="9" s="1"/>
  <c r="C11" i="6"/>
  <c r="I16" i="4" l="1"/>
  <c r="D68" i="9" s="1"/>
  <c r="K12" i="4"/>
  <c r="J12" i="4" s="1"/>
  <c r="D64" i="9" s="1"/>
  <c r="M13" i="4"/>
  <c r="F65" i="9"/>
  <c r="K46" i="4"/>
  <c r="I15" i="4"/>
  <c r="D67" i="9" s="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L64" i="9"/>
  <c r="M64" i="9" s="1"/>
  <c r="C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64" i="9" l="1"/>
  <c r="F130" i="9" s="1"/>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<sst xmlns="http://schemas.openxmlformats.org/spreadsheetml/2006/main" count="14438" uniqueCount="6051">
  <si>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</si>
  <si>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</si>
  <si>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</si>
  <si>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</si>
  <si>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</si>
  <si>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</si>
  <si>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</si>
  <si>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</si>
  <si>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</si>
  <si>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</si>
  <si>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</si>
  <si>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</si>
  <si>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</si>
  <si>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</si>
  <si>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</si>
  <si>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</si>
  <si>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</si>
  <si>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</si>
  <si>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</si>
  <si>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</si>
  <si>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</si>
  <si>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</si>
  <si>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</si>
  <si>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</si>
  <si>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</si>
  <si>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</si>
  <si>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</si>
  <si>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</si>
  <si>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</si>
  <si>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</si>
  <si>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</si>
  <si>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</si>
  <si>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</si>
  <si>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</si>
  <si>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</si>
  <si>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</si>
  <si>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</si>
  <si>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</si>
  <si>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</si>
  <si>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</si>
  <si>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</si>
  <si>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</si>
  <si>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</si>
  <si>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</si>
  <si>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</si>
  <si>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</si>
  <si>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</si>
  <si>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</si>
  <si>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</si>
  <si>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</si>
  <si>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</si>
  <si>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</si>
  <si>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</si>
  <si>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</si>
  <si>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</si>
  <si>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</si>
  <si>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</si>
  <si>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</si>
  <si>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</si>
  <si>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</si>
  <si>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</si>
  <si>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</si>
  <si>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</si>
  <si>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</si>
  <si>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</si>
  <si>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</si>
  <si>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</si>
  <si>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</si>
  <si>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</si>
  <si>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</si>
  <si>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</si>
  <si>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</si>
  <si>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</si>
  <si>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</si>
  <si>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</si>
  <si>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</si>
  <si>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</si>
  <si>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</si>
  <si>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</si>
  <si>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</si>
  <si>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</si>
  <si>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</si>
  <si>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</si>
  <si>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</si>
  <si>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</si>
  <si>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</si>
  <si>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</si>
  <si>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</si>
  <si>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</si>
  <si>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</si>
  <si>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</si>
  <si>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</si>
  <si>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</si>
  <si>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</si>
  <si>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</si>
  <si>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</si>
  <si>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</si>
  <si>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</si>
  <si>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</si>
  <si>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</si>
  <si>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</si>
  <si>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</si>
  <si>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</si>
  <si>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</si>
  <si>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</si>
  <si>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</si>
  <si>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</si>
  <si>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</si>
  <si>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</si>
  <si>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</si>
  <si>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</si>
  <si>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</si>
  <si>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</si>
  <si>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</si>
  <si>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</si>
  <si>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</si>
  <si>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</si>
  <si>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</si>
  <si>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</si>
  <si>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</si>
  <si>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</si>
  <si>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</si>
  <si>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</si>
  <si>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</si>
  <si>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</si>
  <si>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</si>
  <si>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</si>
  <si>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</si>
  <si>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</si>
  <si>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</si>
  <si>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</si>
  <si>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</si>
  <si>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</si>
  <si>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</si>
  <si>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</si>
  <si>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</si>
  <si>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</si>
  <si>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</si>
  <si>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</si>
  <si>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</si>
  <si>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</si>
  <si>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</si>
  <si>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</si>
  <si>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</si>
  <si>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</si>
  <si>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</si>
  <si>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</si>
  <si>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</si>
  <si>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</si>
  <si>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</si>
  <si>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</si>
  <si>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</si>
  <si>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</si>
  <si>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</si>
  <si>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</si>
  <si>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</si>
  <si>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</si>
  <si>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</si>
  <si>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</si>
  <si>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</si>
  <si>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</si>
  <si>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</si>
  <si>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</si>
  <si>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</si>
  <si>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</si>
  <si>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</si>
  <si>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</si>
  <si>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</si>
  <si>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</si>
  <si>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</si>
  <si>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</si>
  <si>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</si>
  <si>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</si>
  <si>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</si>
  <si>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</si>
  <si>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</si>
  <si>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</si>
  <si>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</si>
  <si>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</si>
  <si>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</si>
  <si>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</si>
  <si>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</si>
  <si>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</si>
  <si>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</si>
  <si>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</si>
  <si>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</si>
  <si>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</si>
  <si>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</si>
  <si>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</si>
  <si>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</si>
  <si>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</si>
  <si>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</si>
  <si>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</si>
  <si>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</si>
  <si>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</si>
  <si>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</si>
  <si>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</si>
  <si>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</si>
  <si>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</si>
  <si>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</si>
  <si>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</si>
  <si>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</si>
  <si>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</si>
  <si>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</si>
  <si>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</si>
  <si>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</si>
  <si>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</si>
  <si>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</si>
  <si>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</si>
  <si>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</si>
  <si>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</si>
  <si>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</si>
  <si>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</si>
  <si>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</si>
  <si>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</si>
  <si>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</si>
  <si>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</si>
  <si>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</si>
  <si>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</si>
  <si>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</si>
  <si>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</si>
  <si>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</si>
  <si>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</si>
  <si>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</si>
  <si>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</si>
  <si>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</si>
  <si>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</si>
  <si>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</si>
  <si>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</si>
  <si>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</si>
  <si>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</si>
  <si>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</si>
  <si>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</si>
  <si>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</si>
  <si>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</si>
  <si>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</si>
  <si>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</si>
  <si>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</si>
  <si>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</si>
  <si>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</si>
  <si>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</si>
  <si>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</si>
  <si>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</si>
  <si>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</si>
  <si>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</si>
  <si>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</si>
  <si>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</si>
  <si>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</si>
  <si>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</si>
  <si>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</si>
  <si>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</si>
  <si>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</si>
  <si>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</si>
  <si>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</si>
  <si>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</si>
  <si>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</si>
  <si>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</si>
  <si>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</si>
  <si>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</si>
  <si>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</si>
  <si>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</si>
  <si>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</si>
  <si>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</si>
  <si>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</si>
  <si>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</si>
  <si>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</si>
  <si>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</si>
  <si>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</si>
  <si>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</si>
  <si>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</si>
  <si>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</si>
  <si>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</si>
  <si>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</si>
  <si>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</si>
  <si>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</si>
  <si>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</si>
  <si>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</si>
  <si>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</si>
  <si>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</si>
  <si>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</si>
  <si>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</si>
  <si>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</si>
  <si>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</si>
  <si>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</si>
  <si>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</si>
  <si>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</si>
  <si>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</si>
  <si>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</si>
  <si>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</si>
  <si>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</si>
  <si>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</si>
  <si>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</si>
  <si>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</si>
  <si>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</si>
  <si>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</si>
  <si>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</si>
  <si>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</si>
  <si>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</si>
  <si>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</si>
  <si>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</si>
  <si>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</si>
  <si>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</si>
  <si>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</si>
  <si>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</si>
  <si>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</si>
  <si>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</si>
  <si>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</si>
  <si>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</si>
  <si>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</si>
  <si>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</si>
  <si>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</si>
  <si>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</si>
  <si>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</si>
  <si>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</si>
  <si>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</si>
  <si>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</si>
  <si>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</si>
  <si>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</si>
  <si>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</si>
  <si>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</si>
  <si>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</si>
  <si>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</si>
  <si>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</si>
  <si>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</si>
  <si>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</si>
  <si>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</si>
  <si>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</si>
  <si>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</si>
  <si>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</si>
  <si>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</si>
  <si>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</si>
  <si>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</si>
  <si>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</si>
  <si>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</si>
  <si>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</si>
  <si>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</si>
  <si>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</si>
  <si>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</si>
  <si>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</si>
  <si>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</si>
  <si>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</si>
  <si>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</si>
  <si>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</si>
  <si>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</si>
  <si>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</si>
  <si>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</si>
  <si>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</si>
  <si>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</si>
  <si>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</si>
  <si>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</si>
  <si>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</si>
  <si>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</si>
  <si>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</si>
  <si>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</si>
  <si>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</si>
  <si>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</si>
  <si>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</si>
  <si>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</si>
  <si>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</si>
  <si>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</si>
  <si>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</si>
  <si>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</si>
  <si>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</si>
  <si>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</si>
  <si>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</si>
  <si>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</si>
  <si>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</si>
  <si>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</si>
  <si>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</si>
  <si>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</si>
  <si>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</si>
  <si>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</si>
  <si>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</si>
  <si>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</si>
  <si>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</si>
  <si>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</si>
  <si>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</si>
  <si>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</si>
  <si>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</si>
  <si>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</si>
  <si>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</si>
  <si>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</si>
  <si>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</si>
  <si>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</si>
  <si>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</si>
  <si>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</si>
  <si>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</si>
  <si>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</si>
  <si>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</si>
  <si>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</si>
  <si>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</si>
  <si>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</si>
  <si>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</si>
  <si>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</si>
  <si>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</si>
  <si>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</si>
  <si>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</si>
  <si>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</si>
  <si>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</si>
  <si>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</si>
  <si>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</si>
  <si>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</si>
  <si>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</si>
  <si>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</si>
  <si>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</si>
  <si>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</si>
  <si>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</si>
  <si>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</si>
  <si>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</si>
  <si>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</si>
  <si>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</si>
  <si>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</si>
  <si>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</si>
  <si>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</si>
  <si>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</si>
  <si>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</si>
  <si>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</si>
  <si>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</si>
  <si>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</si>
  <si>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</si>
  <si>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</si>
  <si>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</si>
  <si>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</si>
  <si>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</si>
  <si>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</si>
  <si>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</si>
  <si>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</si>
  <si>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</si>
  <si>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</si>
  <si>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</si>
  <si>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</si>
  <si>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</si>
  <si>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</si>
  <si>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</si>
  <si>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</si>
  <si>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</si>
  <si>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</si>
  <si>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</si>
  <si>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</si>
  <si>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</si>
  <si>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</si>
  <si>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</si>
  <si>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</si>
  <si>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</si>
  <si>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</si>
  <si>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</si>
  <si>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</si>
  <si>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</si>
  <si>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</si>
  <si>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</si>
  <si>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</si>
  <si>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</si>
  <si>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</si>
  <si>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</si>
  <si>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</si>
  <si>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</si>
  <si>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</si>
  <si>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</si>
  <si>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</si>
  <si>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</si>
  <si>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</si>
  <si>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</si>
  <si>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</si>
  <si>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</si>
  <si>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</si>
  <si>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</si>
  <si>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</si>
  <si>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</si>
  <si>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</si>
  <si>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</si>
  <si>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</si>
  <si>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</si>
  <si>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</si>
  <si>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</si>
  <si>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</si>
  <si>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</si>
  <si>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</si>
  <si>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</si>
  <si>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</si>
  <si>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</si>
  <si>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</si>
  <si>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</si>
  <si>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</si>
  <si>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</si>
  <si>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</si>
  <si>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</si>
  <si>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</si>
  <si>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</si>
  <si>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</si>
  <si>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</si>
  <si>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</si>
  <si>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</si>
  <si>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</si>
  <si>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</si>
  <si>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</si>
  <si>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</si>
  <si>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</si>
  <si>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</si>
  <si>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</si>
  <si>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</si>
  <si>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</si>
  <si>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</si>
  <si>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</si>
  <si>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</si>
  <si>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</si>
  <si>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</si>
  <si>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</si>
  <si>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</si>
  <si>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</si>
  <si>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</si>
  <si>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</si>
  <si>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</si>
  <si>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</si>
  <si>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</si>
  <si>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</si>
  <si>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</si>
  <si>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</si>
  <si>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</si>
  <si>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</si>
  <si>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</si>
  <si>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</si>
  <si>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</si>
  <si>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</si>
  <si>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</si>
  <si>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</si>
  <si>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</si>
  <si>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</si>
  <si>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</si>
  <si>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</si>
  <si>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</si>
  <si>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</si>
  <si>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</si>
  <si>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</si>
  <si>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</si>
  <si>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</si>
  <si>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</si>
  <si>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</si>
  <si>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</si>
  <si>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</si>
  <si>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</si>
  <si>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</si>
  <si>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</si>
  <si>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</si>
  <si>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</si>
  <si>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</si>
  <si>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</si>
  <si>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</si>
  <si>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</si>
  <si>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</si>
  <si>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</si>
  <si>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</si>
  <si>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</si>
  <si>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</si>
  <si>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</si>
  <si>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</si>
  <si>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</si>
  <si>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</si>
  <si>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</si>
  <si>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</si>
  <si>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</si>
  <si>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</si>
  <si>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</si>
  <si>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</si>
  <si>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</si>
  <si>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</si>
  <si>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</si>
  <si>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</si>
  <si>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</si>
  <si>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</si>
  <si>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</si>
  <si>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</si>
  <si>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</si>
  <si>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</si>
  <si>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</si>
  <si>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</si>
  <si>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</si>
  <si>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</si>
  <si>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</si>
  <si>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</si>
  <si>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</si>
  <si>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</si>
  <si>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</si>
  <si>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</si>
  <si>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</si>
  <si>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</si>
  <si>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</si>
  <si>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</si>
  <si>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</si>
  <si>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</si>
  <si>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</si>
  <si>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</si>
  <si>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</si>
  <si>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</si>
  <si>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</si>
  <si>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</si>
  <si>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</si>
  <si>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</si>
  <si>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</si>
  <si>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</si>
  <si>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</si>
  <si>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</si>
  <si>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</si>
  <si>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</si>
  <si>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</si>
  <si>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</si>
  <si>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</si>
  <si>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</si>
  <si>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</si>
  <si>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</si>
  <si>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</si>
  <si>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</si>
  <si>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</si>
  <si>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</si>
  <si>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</si>
  <si>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</si>
  <si>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</si>
  <si>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</si>
  <si>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</si>
  <si>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</si>
  <si>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</si>
  <si>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</si>
  <si>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</si>
  <si>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</si>
  <si>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</si>
  <si>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</si>
  <si>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</si>
  <si>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</si>
  <si>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</si>
  <si>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</si>
  <si>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</si>
  <si>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</si>
  <si>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</si>
  <si>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</si>
  <si>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</si>
  <si>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</si>
  <si>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</si>
  <si>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</si>
  <si>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</si>
  <si>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</si>
  <si>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</si>
  <si>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</si>
  <si>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</si>
  <si>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</si>
  <si>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</si>
  <si>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</si>
  <si>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</si>
  <si>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</si>
  <si>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</si>
  <si>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</si>
  <si>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</si>
  <si>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</si>
  <si>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</si>
  <si>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</si>
  <si>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</si>
  <si>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</si>
  <si>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</si>
  <si>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</si>
  <si>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</si>
  <si>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</si>
  <si>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</si>
  <si>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</si>
  <si>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</si>
  <si>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</si>
  <si>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</si>
  <si>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</si>
  <si>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</si>
  <si>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</si>
  <si>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</si>
  <si>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</si>
  <si>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</si>
  <si>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</si>
  <si>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</si>
  <si>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</si>
  <si>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</si>
  <si>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</si>
  <si>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</si>
  <si>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</si>
  <si>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</si>
  <si>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</si>
  <si>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</si>
  <si>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</si>
  <si>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</si>
  <si>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</si>
  <si>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</si>
  <si>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</si>
  <si>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</si>
  <si>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</si>
  <si>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</si>
  <si>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</si>
  <si>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</si>
  <si>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</si>
  <si>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</si>
  <si>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</si>
  <si>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</si>
  <si>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</si>
  <si>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</si>
  <si>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</si>
  <si>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</si>
  <si>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</si>
  <si>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</si>
  <si>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</si>
  <si>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</si>
  <si>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</si>
  <si>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</si>
  <si>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</si>
  <si>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</si>
  <si>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</si>
  <si>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</si>
  <si>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</si>
  <si>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</si>
  <si>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</si>
  <si>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</si>
  <si>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</si>
  <si>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</si>
  <si>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</si>
  <si>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</si>
  <si>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</si>
  <si>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</si>
  <si>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</si>
  <si>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</si>
  <si>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</si>
  <si>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</si>
  <si>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</si>
  <si>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</si>
  <si>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</si>
  <si>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</si>
  <si>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</si>
  <si>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</si>
  <si>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</si>
  <si>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</si>
  <si>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</si>
  <si>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</si>
  <si>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</si>
  <si>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</si>
  <si>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</si>
  <si>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</si>
  <si>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</si>
  <si>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</si>
  <si>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</si>
  <si>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</si>
  <si>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</si>
  <si>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</si>
  <si>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</si>
  <si>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</si>
  <si>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</si>
  <si>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</si>
  <si>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</si>
  <si>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</si>
  <si>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</si>
  <si>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</si>
  <si>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</si>
  <si>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</si>
  <si>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</si>
  <si>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</si>
  <si>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</si>
  <si>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</si>
  <si>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</si>
  <si>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</si>
  <si>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</si>
  <si>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</si>
  <si>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</si>
  <si>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</si>
  <si>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</si>
  <si>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</si>
  <si>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</si>
  <si>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</si>
  <si>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</si>
  <si>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</si>
  <si>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</si>
  <si>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</si>
  <si>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</si>
  <si>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</si>
  <si>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</si>
  <si>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</si>
  <si>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</si>
  <si>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</si>
  <si>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</si>
  <si>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</si>
  <si>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</si>
  <si>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</si>
  <si>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</si>
  <si>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</si>
  <si>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</si>
  <si>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</si>
  <si>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</si>
  <si>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</si>
  <si>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</si>
  <si>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</si>
  <si>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</si>
  <si>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</si>
  <si>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</si>
  <si>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</si>
  <si>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</si>
  <si>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</si>
  <si>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</si>
  <si>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</si>
  <si>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</si>
  <si>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</si>
  <si>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</si>
  <si>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</si>
  <si>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</si>
  <si>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</si>
  <si>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</si>
  <si>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</si>
  <si>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</si>
  <si>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</si>
  <si>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</si>
  <si>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</si>
  <si>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</si>
  <si>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</si>
  <si>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</si>
  <si>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</si>
  <si>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</si>
  <si>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</si>
  <si>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</si>
  <si>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</si>
  <si>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</si>
  <si>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</si>
  <si>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</si>
  <si>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</si>
  <si>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</si>
  <si>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</si>
  <si>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</si>
  <si>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</si>
  <si>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</si>
  <si>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</si>
  <si>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</si>
  <si>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</si>
  <si>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</si>
  <si>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</si>
  <si>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</si>
  <si>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</si>
  <si>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</si>
  <si>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</si>
  <si>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</si>
  <si>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</si>
  <si>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</si>
  <si>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</si>
  <si>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</si>
  <si>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</si>
  <si>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</si>
  <si>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</si>
  <si>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</si>
  <si>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</si>
  <si>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</si>
  <si>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</si>
  <si>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</si>
  <si>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</si>
  <si>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</si>
  <si>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</si>
  <si>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</si>
  <si>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</si>
  <si>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</si>
  <si>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</si>
  <si>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</si>
  <si>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</si>
  <si>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</si>
  <si>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</si>
  <si>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</si>
  <si>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</si>
  <si>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</si>
  <si>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</si>
  <si>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</si>
  <si>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</si>
  <si>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</si>
  <si>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</si>
  <si>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</si>
  <si>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</si>
  <si>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</si>
  <si>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</si>
  <si>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</si>
  <si>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</si>
  <si>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</si>
  <si>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</si>
  <si>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</si>
  <si>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</si>
  <si>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</si>
  <si>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</si>
  <si>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</si>
  <si>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</si>
  <si>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</si>
  <si>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</si>
  <si>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</si>
  <si>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</si>
  <si>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</si>
  <si>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</si>
  <si>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</si>
  <si>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</si>
  <si>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</si>
  <si>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</si>
  <si>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</si>
  <si>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</si>
  <si>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</si>
  <si>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</si>
  <si>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</si>
  <si>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</si>
  <si>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</si>
  <si>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</si>
  <si>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</si>
  <si>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</si>
  <si>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</si>
  <si>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</si>
  <si>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</si>
  <si>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</si>
  <si>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</si>
  <si>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</si>
  <si>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</si>
  <si>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</si>
  <si>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</si>
  <si>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</si>
  <si>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</si>
  <si>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</si>
  <si>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</si>
  <si>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</si>
  <si>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</si>
  <si>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</si>
  <si>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</si>
  <si>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</si>
  <si>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</si>
  <si>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</si>
  <si>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</si>
  <si>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</si>
  <si>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</si>
  <si>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</si>
  <si>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</si>
  <si>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</si>
  <si>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</si>
  <si>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</si>
  <si>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</si>
  <si>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</si>
  <si>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</si>
  <si>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</si>
  <si>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</si>
  <si>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</si>
  <si>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</si>
  <si>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</si>
  <si>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</si>
  <si>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</si>
  <si>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</si>
  <si>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</si>
  <si>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</si>
  <si>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</si>
  <si>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</si>
  <si>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</si>
  <si>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</si>
  <si>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</si>
  <si>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</si>
  <si>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</si>
  <si>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</si>
  <si>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</si>
  <si>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</si>
  <si>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</si>
  <si>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</si>
  <si>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</si>
  <si>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</si>
  <si>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</si>
  <si>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</si>
  <si>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</si>
  <si>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</si>
  <si>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</si>
  <si>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</si>
  <si>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</si>
  <si>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</si>
  <si>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</si>
  <si>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</si>
  <si>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</si>
  <si>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</si>
  <si>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</si>
  <si>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</si>
  <si>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</si>
  <si>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</si>
  <si>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</si>
  <si>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</si>
  <si>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</si>
  <si>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</si>
  <si>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</si>
  <si>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</si>
  <si>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</si>
  <si>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</si>
  <si>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</si>
  <si>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</si>
  <si>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</si>
  <si>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</si>
  <si>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</si>
  <si>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</si>
  <si>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</si>
  <si>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</si>
  <si>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</si>
  <si>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</si>
  <si>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</si>
  <si>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</si>
  <si>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</si>
  <si>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</si>
  <si>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</si>
  <si>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</si>
  <si>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</si>
  <si>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</si>
  <si>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</si>
  <si>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</si>
  <si>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</si>
  <si>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</si>
  <si>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</si>
  <si>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</si>
  <si>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</si>
  <si>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</si>
  <si>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</si>
  <si>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</si>
  <si>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</si>
  <si>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</si>
  <si>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</si>
  <si>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</si>
  <si>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</si>
  <si>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</si>
  <si>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</si>
  <si>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</si>
  <si>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</si>
  <si>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</si>
  <si>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</si>
  <si>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</si>
  <si>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</si>
  <si>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</si>
  <si>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</si>
  <si>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</si>
  <si>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</si>
  <si>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</si>
  <si>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</si>
  <si>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</si>
  <si>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</si>
  <si>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</si>
  <si>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</si>
  <si>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</si>
  <si>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</si>
  <si>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</si>
  <si>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</si>
  <si>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</si>
  <si>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</si>
  <si>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</si>
  <si>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</si>
  <si>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</si>
  <si>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</si>
  <si>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</si>
  <si>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</si>
  <si>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</si>
  <si>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</si>
  <si>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</si>
  <si>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</si>
  <si>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</si>
  <si>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</si>
  <si>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</si>
  <si>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</si>
  <si>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</si>
  <si>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</si>
  <si>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</si>
  <si>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</si>
  <si>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</si>
  <si>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</si>
  <si>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</si>
  <si>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</si>
  <si>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</si>
  <si>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</si>
  <si>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</si>
  <si>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</si>
  <si>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</si>
  <si>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</si>
  <si>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</si>
  <si>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</si>
  <si>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</si>
  <si>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</si>
  <si>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</si>
  <si>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</si>
  <si>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</si>
  <si>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</si>
  <si>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</si>
  <si>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</si>
  <si>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</si>
  <si>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</si>
  <si>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</si>
  <si>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</si>
  <si>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</si>
  <si>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</si>
  <si>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</si>
  <si>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</si>
  <si>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</si>
  <si>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</si>
  <si>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</si>
  <si>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</si>
  <si>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</si>
  <si>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</si>
  <si>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</si>
  <si>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</si>
  <si>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</si>
  <si>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</si>
  <si>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</si>
  <si>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</si>
  <si>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</si>
  <si>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</si>
  <si>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</si>
  <si>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</si>
  <si>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</si>
  <si>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</si>
  <si>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</si>
  <si>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</si>
  <si>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</si>
  <si>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</si>
  <si>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</si>
  <si>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</si>
  <si>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</si>
  <si>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</si>
  <si>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</si>
  <si>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</si>
  <si>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</si>
  <si>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</si>
  <si>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</si>
  <si>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</si>
  <si>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</si>
  <si>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</si>
  <si>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</si>
  <si>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</si>
  <si>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</si>
  <si>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</si>
  <si>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</si>
  <si>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</si>
  <si>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</si>
  <si>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</si>
  <si>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</si>
  <si>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</si>
  <si>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</si>
  <si>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</si>
  <si>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</si>
  <si>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</si>
  <si>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</si>
  <si>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</si>
  <si>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</si>
  <si>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</si>
  <si>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</si>
  <si>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</si>
  <si>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</si>
  <si>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</si>
  <si>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</si>
  <si>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</si>
  <si>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</si>
  <si>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</si>
  <si>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</si>
  <si>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</si>
  <si>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</si>
  <si>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</si>
  <si>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</si>
  <si>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</si>
  <si>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</si>
  <si>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</si>
  <si>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</si>
  <si>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</si>
  <si>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</si>
  <si>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</si>
  <si>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</si>
  <si>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</si>
  <si>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</si>
  <si>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</si>
  <si>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</si>
  <si>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</si>
  <si>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</si>
  <si>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</si>
  <si>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</si>
  <si>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</si>
  <si>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</si>
  <si>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</si>
  <si>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</si>
  <si>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</si>
  <si>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</si>
  <si>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</si>
  <si>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</si>
  <si>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</si>
  <si>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</si>
  <si>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</si>
  <si>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</si>
  <si>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</si>
  <si>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</si>
  <si>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</si>
  <si>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</si>
  <si>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</si>
  <si>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</si>
  <si>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</si>
  <si>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</si>
  <si>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</si>
  <si>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</si>
  <si>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</si>
  <si>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</si>
  <si>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</si>
  <si>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</si>
  <si>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</si>
  <si>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</si>
  <si>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</si>
  <si>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</si>
  <si>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</si>
  <si>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</si>
  <si>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</si>
  <si>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</si>
  <si>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</si>
  <si>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</si>
  <si>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</si>
  <si>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</si>
  <si>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</si>
  <si>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</si>
  <si>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</si>
  <si>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</si>
  <si>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</si>
  <si>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</si>
  <si>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</si>
  <si>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</si>
  <si>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</si>
  <si>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</si>
  <si>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</si>
  <si>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</si>
  <si>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</si>
  <si>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</si>
  <si>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</si>
  <si>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</si>
  <si>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</si>
  <si>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</si>
  <si>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</si>
  <si>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</si>
  <si>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</si>
  <si>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</si>
  <si>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</si>
  <si>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</si>
  <si>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</si>
  <si>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</si>
  <si>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</si>
  <si>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</si>
  <si>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</si>
  <si>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</si>
  <si>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</si>
  <si>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</si>
  <si>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</si>
  <si>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</si>
  <si>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</si>
  <si>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</si>
  <si>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</si>
  <si>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</si>
  <si>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</si>
  <si>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</si>
  <si>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</si>
  <si>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</si>
  <si>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</si>
  <si>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</si>
  <si>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</si>
  <si>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</si>
  <si>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</si>
  <si>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</si>
  <si>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</si>
  <si>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</si>
  <si>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</si>
  <si>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</si>
  <si>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</si>
  <si>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</si>
  <si>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</si>
  <si>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</si>
  <si>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</si>
  <si>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</si>
  <si>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</si>
  <si>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</si>
  <si>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</si>
  <si>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</si>
  <si>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</si>
  <si>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</si>
  <si>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</si>
  <si>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</si>
  <si>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</si>
  <si>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</si>
  <si>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</si>
  <si>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</si>
  <si>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</si>
  <si>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</si>
  <si>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</si>
  <si>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</si>
  <si>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</si>
  <si>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</si>
  <si>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</si>
  <si>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</si>
  <si>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</si>
  <si>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</si>
  <si>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</si>
  <si>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</si>
  <si>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</si>
  <si>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</si>
  <si>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</si>
  <si>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</si>
  <si>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</si>
  <si>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</si>
  <si>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</si>
  <si>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</si>
  <si>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</si>
  <si>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</si>
  <si>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</si>
  <si>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</si>
  <si>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</si>
  <si>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</si>
  <si>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</si>
  <si>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</si>
  <si>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</si>
  <si>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</si>
  <si>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</si>
  <si>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</si>
  <si>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</si>
  <si>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</si>
  <si>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</si>
  <si>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</si>
  <si>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</si>
  <si>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</si>
  <si>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</si>
  <si>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</si>
  <si>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</si>
  <si>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</si>
  <si>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</si>
  <si>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</si>
  <si>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</si>
  <si>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</si>
  <si>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</si>
  <si>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</si>
  <si>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</si>
  <si>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</si>
  <si>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</si>
  <si>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</si>
  <si>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</si>
  <si>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</si>
  <si>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</si>
  <si>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</si>
  <si>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</si>
  <si>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</si>
  <si>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</si>
  <si>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</si>
  <si>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</si>
  <si>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</si>
  <si>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</si>
  <si>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</si>
  <si>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</si>
  <si>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</si>
  <si>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</si>
  <si>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</si>
  <si>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</si>
  <si>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</si>
  <si>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</si>
  <si>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</si>
  <si>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</si>
  <si>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</si>
  <si>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</si>
  <si>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</si>
  <si>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</si>
  <si>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</si>
  <si>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</si>
  <si>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</si>
  <si>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</si>
  <si>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</si>
  <si>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</si>
  <si>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</si>
  <si>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</si>
  <si>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</si>
  <si>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</si>
  <si>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</si>
  <si>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</si>
  <si>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</si>
  <si>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</si>
  <si>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</si>
  <si>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</si>
  <si>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</si>
  <si>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</si>
  <si>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</si>
  <si>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</si>
  <si>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</si>
  <si>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</si>
  <si>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</si>
  <si>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</si>
  <si>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</si>
  <si>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</si>
  <si>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</si>
  <si>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</si>
  <si>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</si>
  <si>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</si>
  <si>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</si>
  <si>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</si>
  <si>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</si>
  <si>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</si>
  <si>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</si>
  <si>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</si>
  <si>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</si>
  <si>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</si>
  <si>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</si>
  <si>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</si>
  <si>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</si>
  <si>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</si>
  <si>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</si>
  <si>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</si>
  <si>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</si>
  <si>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</si>
  <si>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</si>
  <si>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</si>
  <si>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</si>
  <si>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</si>
  <si>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</si>
  <si>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</si>
  <si>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</si>
  <si>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</si>
  <si>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</si>
  <si>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</si>
  <si>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</si>
  <si>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</si>
  <si>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</si>
  <si>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</si>
  <si>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</si>
  <si>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</si>
  <si>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</si>
  <si>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</si>
  <si>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</si>
  <si>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</si>
  <si>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</si>
  <si>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</si>
  <si>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</si>
  <si>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</si>
  <si>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</si>
  <si>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</si>
  <si>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</si>
  <si>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</si>
  <si>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</si>
  <si>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</si>
  <si>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</si>
  <si>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</si>
  <si>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</si>
  <si>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</si>
  <si>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</si>
  <si>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</si>
  <si>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</si>
  <si>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</si>
  <si>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</si>
  <si>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</si>
  <si>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</si>
  <si>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</si>
  <si>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</si>
  <si>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</si>
  <si>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</si>
  <si>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</si>
  <si>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</si>
  <si>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</si>
  <si>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</si>
  <si>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</si>
  <si>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</si>
  <si>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</si>
  <si>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</si>
  <si>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</si>
  <si>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</si>
  <si>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</si>
  <si>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</si>
  <si>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</si>
  <si>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</si>
  <si>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</si>
  <si>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</si>
  <si>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</si>
  <si>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</si>
  <si>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</si>
  <si>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</si>
  <si>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</si>
  <si>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</si>
  <si>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</si>
  <si>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</si>
  <si>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</si>
  <si>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</si>
  <si>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</si>
  <si>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</si>
  <si>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</si>
  <si>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</si>
  <si>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</si>
  <si>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</si>
  <si>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</si>
  <si>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</si>
  <si>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</si>
  <si>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</si>
  <si>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</si>
  <si>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</si>
  <si>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</si>
  <si>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</si>
  <si>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</si>
  <si>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</si>
  <si>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</si>
  <si>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</si>
  <si>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</si>
  <si>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</si>
  <si>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</si>
  <si>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</si>
  <si>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</si>
  <si>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</si>
  <si>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</si>
  <si>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</si>
  <si>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</si>
  <si>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</si>
  <si>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</si>
  <si>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</si>
  <si>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</si>
  <si>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</si>
  <si>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</si>
  <si>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</si>
  <si>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</si>
  <si>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</si>
  <si>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</si>
  <si>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</si>
  <si>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</si>
  <si>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</si>
  <si>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</si>
  <si>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</si>
  <si>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</si>
  <si>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</si>
  <si>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</si>
  <si>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</si>
  <si>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</si>
  <si>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</si>
  <si>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</si>
  <si>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</si>
  <si>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</si>
  <si>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</si>
  <si>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</si>
  <si>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</si>
  <si>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</si>
  <si>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</si>
  <si>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</si>
  <si>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</si>
  <si>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</si>
  <si>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</si>
  <si>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</si>
  <si>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</si>
  <si>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</si>
  <si>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</si>
  <si>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</si>
  <si>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</si>
  <si>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</si>
  <si>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</si>
  <si>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</si>
  <si>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</si>
  <si>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</si>
  <si>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</si>
  <si>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</si>
  <si>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</si>
  <si>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</si>
  <si>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</si>
  <si>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</si>
  <si>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</si>
  <si>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</si>
  <si>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</si>
  <si>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</si>
  <si>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</si>
  <si>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</si>
  <si>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</si>
  <si>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</si>
  <si>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</si>
  <si>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</si>
  <si>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</si>
  <si>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</si>
  <si>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</si>
  <si>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</si>
  <si>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</si>
  <si>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</si>
  <si>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</si>
  <si>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</si>
  <si>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</si>
  <si>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</si>
  <si>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</si>
  <si>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</si>
  <si>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</si>
  <si>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</si>
  <si>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</si>
  <si>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</si>
  <si>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</si>
  <si>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</si>
  <si>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</si>
  <si>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</si>
  <si>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</si>
  <si>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</si>
  <si>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</si>
  <si>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</si>
  <si>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</si>
  <si>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</si>
  <si>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</si>
  <si>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</si>
  <si>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</si>
  <si>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</si>
  <si>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</si>
  <si>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</si>
  <si>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</si>
  <si>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</si>
  <si>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</si>
  <si>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</si>
  <si>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</si>
  <si>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</si>
  <si>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</si>
  <si>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</si>
  <si>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</si>
  <si>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</si>
  <si>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</si>
  <si>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</si>
  <si>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</si>
  <si>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</si>
  <si>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</si>
  <si>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</si>
  <si>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</si>
  <si>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</si>
  <si>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</si>
  <si>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</si>
  <si>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</si>
  <si>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</si>
  <si>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</si>
  <si>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</si>
  <si>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</si>
  <si>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</si>
  <si>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</si>
  <si>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</si>
  <si>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</si>
  <si>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</si>
  <si>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</si>
  <si>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</si>
  <si>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</si>
  <si>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</si>
  <si>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</si>
  <si>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</si>
  <si>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</si>
  <si>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</si>
  <si>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</si>
  <si>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</si>
  <si>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</si>
  <si>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</si>
  <si>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</si>
  <si>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</si>
  <si>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</si>
  <si>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</si>
  <si>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</si>
  <si>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</si>
  <si>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</si>
  <si>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</si>
  <si>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</si>
  <si>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</si>
  <si>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</si>
  <si>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</si>
  <si>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</si>
  <si>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</si>
  <si>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</si>
  <si>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</si>
  <si>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</si>
  <si>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</si>
  <si>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</si>
  <si>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</si>
  <si>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</si>
  <si>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</si>
  <si>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</si>
  <si>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</si>
  <si>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</si>
  <si>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</si>
  <si>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</si>
  <si>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</si>
  <si>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</si>
  <si>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</si>
  <si>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</si>
  <si>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</si>
  <si>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</si>
  <si>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</si>
  <si>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</si>
  <si>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</si>
  <si>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</si>
  <si>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</si>
  <si>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</si>
  <si>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</si>
  <si>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</si>
  <si>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</si>
  <si>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</si>
  <si>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</si>
  <si>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</si>
  <si>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</si>
  <si>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</si>
  <si>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</si>
  <si>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</si>
  <si>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</si>
  <si>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</si>
  <si>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</si>
  <si>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</si>
  <si>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</si>
  <si>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</si>
  <si>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</si>
  <si>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</si>
  <si>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</si>
  <si>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</si>
  <si>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</si>
  <si>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</si>
  <si>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</si>
  <si>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</si>
  <si>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</si>
  <si>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</si>
  <si>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</si>
  <si>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</si>
  <si>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</si>
  <si>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</si>
  <si>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</si>
  <si>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</si>
  <si>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</si>
  <si>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</si>
  <si>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</si>
  <si>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</si>
  <si>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</si>
  <si>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</si>
  <si>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</si>
  <si>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</si>
  <si>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</si>
  <si>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</si>
  <si>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</si>
  <si>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</si>
  <si>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</si>
  <si>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</si>
  <si>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</si>
  <si>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</si>
  <si>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</si>
  <si>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</si>
  <si>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</si>
  <si>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</si>
  <si>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</si>
  <si>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</si>
  <si>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</si>
  <si>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</si>
  <si>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</si>
  <si>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</si>
  <si>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</si>
  <si>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</si>
  <si>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</si>
  <si>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</si>
  <si>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</si>
  <si>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</si>
  <si>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</si>
  <si>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</si>
  <si>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</si>
  <si>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</si>
  <si>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</si>
  <si>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</si>
  <si>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</si>
  <si>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</si>
  <si>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</si>
  <si>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</si>
  <si>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</si>
  <si>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</si>
  <si>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</si>
  <si>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</si>
  <si>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</si>
  <si>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</si>
  <si>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</si>
  <si>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</si>
  <si>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</si>
  <si>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</si>
  <si>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</si>
  <si>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</si>
  <si>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</si>
  <si>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</si>
  <si>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</si>
  <si>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</si>
  <si>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</si>
  <si>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</si>
  <si>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</si>
  <si>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</si>
  <si>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</si>
  <si>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</si>
  <si>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</si>
  <si>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</si>
  <si>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</si>
  <si>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</si>
  <si>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</si>
  <si>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</si>
  <si>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</si>
  <si>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</si>
  <si>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</si>
  <si>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</si>
  <si>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</si>
  <si>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</si>
  <si>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</si>
  <si>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</si>
  <si>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</si>
  <si>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</si>
  <si>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</si>
  <si>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</si>
  <si>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</si>
  <si>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</si>
  <si>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</si>
  <si>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</si>
  <si>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</si>
  <si>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</si>
  <si>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</si>
  <si>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</si>
  <si>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</si>
  <si>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</si>
  <si>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</si>
  <si>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</si>
  <si>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</si>
  <si>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</si>
  <si>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</si>
  <si>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</si>
  <si>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</si>
  <si>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</si>
  <si>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</si>
  <si>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</si>
  <si>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</si>
  <si>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</si>
  <si>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</si>
  <si>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</si>
  <si>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</si>
  <si>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</si>
  <si>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</si>
  <si>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</si>
  <si>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</si>
  <si>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</si>
  <si>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</si>
  <si>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</si>
  <si>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</si>
  <si>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</si>
  <si>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</si>
  <si>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</si>
  <si>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</si>
  <si>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</si>
  <si>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</si>
  <si>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</si>
  <si>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</si>
  <si>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</si>
  <si>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</si>
  <si>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</si>
  <si>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</si>
  <si>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</si>
  <si>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</si>
  <si>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</si>
  <si>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</si>
  <si>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</si>
  <si>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</si>
  <si>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</si>
  <si>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</si>
  <si>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</si>
  <si>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</si>
  <si>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</si>
  <si>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</si>
  <si>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</si>
  <si>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</si>
  <si>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</si>
  <si>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</si>
  <si>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</si>
  <si>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</si>
  <si>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</si>
  <si>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</si>
  <si>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</si>
  <si>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</si>
  <si>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</si>
  <si>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</si>
  <si>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</si>
  <si>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</si>
  <si>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</si>
  <si>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</si>
  <si>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</si>
  <si>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</si>
  <si>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</si>
  <si>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</si>
  <si>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</si>
  <si>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</si>
  <si>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</si>
  <si>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</si>
  <si>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</si>
  <si>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</si>
  <si>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</si>
  <si>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</si>
  <si>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</si>
  <si>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</si>
  <si>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</si>
  <si>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</si>
  <si>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</si>
  <si>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</si>
  <si>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</si>
  <si>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</si>
  <si>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</si>
  <si>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</si>
  <si>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</si>
  <si>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</si>
  <si>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</si>
  <si>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</si>
  <si>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</si>
  <si>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</si>
  <si>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</si>
  <si>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</si>
  <si>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</si>
  <si>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</si>
  <si>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</si>
  <si>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</si>
  <si>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</si>
  <si>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</si>
  <si>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</si>
  <si>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</si>
  <si>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</si>
  <si>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</si>
  <si>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</si>
  <si>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</si>
  <si>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</si>
  <si>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</si>
  <si>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</si>
  <si>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</si>
  <si>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</si>
  <si>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</si>
  <si>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</si>
  <si>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</si>
  <si>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</si>
  <si>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</si>
  <si>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</si>
  <si>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</si>
  <si>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</si>
  <si>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</si>
  <si>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</si>
  <si>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</si>
  <si>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</si>
  <si>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</si>
  <si>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</si>
  <si>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</si>
  <si>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</si>
  <si>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</si>
  <si>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</si>
  <si>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</si>
  <si>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</si>
  <si>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</si>
  <si>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</si>
  <si>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</si>
  <si>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</si>
  <si>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</si>
  <si>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</si>
  <si>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</si>
  <si>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</si>
  <si>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</si>
  <si>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</si>
  <si>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</si>
  <si>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</si>
  <si>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</si>
  <si>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</si>
  <si>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</si>
  <si>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</si>
  <si>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</si>
  <si>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</si>
  <si>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</si>
  <si>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</si>
  <si>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</si>
  <si>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</si>
  <si>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</si>
  <si>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</si>
  <si>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</si>
  <si>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</si>
  <si>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</si>
  <si>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</si>
  <si>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</si>
  <si>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</si>
  <si>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</si>
  <si>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</si>
  <si>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</si>
  <si>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</si>
  <si>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</si>
  <si>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</si>
  <si>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</si>
  <si>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</si>
  <si>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</si>
  <si>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</si>
  <si>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</si>
  <si>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</si>
  <si>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</si>
  <si>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</si>
  <si>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</si>
  <si>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</si>
  <si>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</si>
  <si>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</si>
  <si>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</si>
  <si>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</si>
  <si>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</si>
  <si>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</si>
  <si>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</si>
  <si>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</si>
  <si>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</si>
  <si>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</si>
  <si>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</si>
  <si>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</si>
  <si>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</si>
  <si>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</si>
  <si>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</si>
  <si>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</si>
  <si>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</si>
  <si>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</si>
  <si>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</si>
  <si>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</si>
  <si>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</si>
  <si>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</si>
  <si>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</si>
  <si>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</si>
  <si>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</si>
  <si>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</si>
  <si>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</si>
  <si>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</si>
  <si>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</si>
  <si>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</si>
  <si>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</si>
  <si>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</si>
  <si>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</si>
  <si>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</si>
  <si>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</si>
  <si>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</si>
  <si>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</si>
  <si>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</si>
  <si>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</si>
  <si>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</si>
  <si>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</si>
  <si>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</si>
  <si>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</si>
  <si>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</si>
  <si>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</si>
  <si>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</si>
  <si>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</si>
  <si>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</si>
  <si>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</si>
  <si>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</si>
  <si>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</si>
  <si>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</si>
  <si>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</si>
  <si>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</si>
  <si>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</si>
  <si>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</si>
  <si>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</si>
  <si>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</si>
  <si>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</si>
  <si>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</si>
  <si>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</si>
  <si>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</si>
  <si>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</si>
  <si>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</si>
  <si>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</si>
  <si>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</si>
  <si>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</si>
  <si>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</si>
  <si>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</si>
  <si>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</si>
  <si>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</si>
  <si>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</si>
  <si>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</si>
  <si>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</si>
  <si>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</si>
  <si>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</si>
  <si>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</si>
  <si>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</si>
  <si>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</si>
  <si>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</si>
  <si>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</si>
  <si>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</si>
  <si>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</si>
  <si>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</si>
  <si>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</si>
  <si>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</si>
  <si>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</si>
  <si>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</si>
  <si>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</si>
  <si>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</si>
  <si>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</si>
  <si>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</si>
  <si>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</si>
  <si>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</si>
  <si>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</si>
  <si>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</si>
  <si>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</si>
  <si>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</si>
  <si>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</si>
  <si>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</si>
  <si>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</si>
  <si>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</si>
  <si>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</si>
  <si>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</si>
  <si>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</si>
  <si>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</si>
  <si>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</si>
  <si>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</si>
  <si>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</si>
  <si>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</si>
  <si>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</si>
  <si>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</si>
  <si>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</si>
  <si>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</si>
  <si>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</si>
  <si>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</si>
  <si>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</si>
  <si>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</si>
  <si>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</si>
  <si>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</si>
  <si>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</si>
  <si>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</si>
  <si>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</si>
  <si>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</si>
  <si>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</si>
  <si>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</si>
  <si>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</si>
  <si>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</si>
  <si>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</si>
  <si>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</si>
  <si>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</si>
  <si>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</si>
  <si>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</si>
  <si>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</si>
  <si>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</si>
  <si>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</si>
  <si>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</si>
  <si>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</si>
  <si>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</si>
  <si>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</si>
  <si>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</si>
  <si>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</si>
  <si>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</si>
  <si>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</si>
  <si>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</si>
  <si>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</si>
  <si>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</si>
  <si>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</si>
  <si>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</si>
  <si>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</si>
  <si>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</si>
  <si>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</si>
  <si>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</si>
  <si>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</si>
  <si>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</si>
  <si>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</si>
  <si>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</si>
  <si>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</si>
  <si>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</si>
  <si>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</si>
  <si>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</si>
  <si>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</si>
  <si>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</si>
  <si>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</si>
  <si>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</si>
  <si>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</si>
  <si>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</si>
  <si>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</si>
  <si>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</si>
  <si>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</si>
  <si>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</si>
  <si>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</si>
  <si>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</si>
  <si>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</si>
  <si>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</si>
  <si>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</si>
  <si>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</si>
  <si>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</si>
  <si>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</si>
  <si>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</si>
  <si>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</si>
  <si>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</si>
  <si>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</si>
  <si>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</si>
  <si>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</si>
  <si>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</si>
  <si>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</si>
  <si>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</si>
  <si>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</si>
  <si>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</si>
  <si>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</si>
  <si>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</si>
  <si>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</si>
  <si>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</si>
  <si>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</si>
  <si>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</si>
  <si>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</si>
  <si>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</si>
  <si>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</si>
  <si>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</si>
  <si>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</si>
  <si>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</si>
  <si>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</si>
  <si>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</si>
  <si>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</si>
  <si>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</si>
  <si>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</si>
  <si>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</si>
  <si>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</si>
  <si>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</si>
  <si>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</si>
  <si>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</si>
  <si>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</si>
  <si>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</si>
  <si>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</si>
  <si>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</si>
  <si>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</si>
  <si>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</si>
  <si>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</si>
  <si>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</si>
  <si>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</si>
  <si>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</si>
  <si>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</si>
  <si>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</si>
  <si>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</si>
  <si>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</si>
  <si>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</si>
  <si>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</si>
  <si>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</si>
  <si>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</si>
  <si>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</si>
  <si>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</si>
  <si>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</si>
  <si>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</si>
  <si>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</si>
  <si>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</si>
  <si>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</si>
  <si>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</si>
  <si>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</si>
  <si>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</si>
  <si>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</si>
  <si>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</si>
  <si>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</si>
  <si>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</si>
  <si>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</si>
  <si>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</si>
  <si>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</si>
  <si>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</si>
  <si>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</si>
  <si>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</si>
  <si>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</si>
  <si>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</si>
  <si>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</si>
  <si>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</si>
  <si>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</si>
  <si>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</si>
  <si>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</si>
  <si>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</si>
  <si>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</si>
  <si>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</si>
  <si>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</si>
  <si>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</si>
  <si>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</si>
  <si>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</si>
  <si>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</si>
  <si>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</si>
  <si>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</si>
  <si>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</si>
  <si>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</si>
  <si>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</si>
  <si>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</si>
  <si>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</si>
  <si>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</si>
  <si>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</si>
  <si>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</si>
  <si>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</si>
  <si>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</si>
  <si>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</si>
  <si>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</si>
  <si>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</si>
  <si>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</si>
  <si>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</si>
  <si>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</si>
  <si>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</si>
  <si>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</si>
  <si>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</si>
  <si>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</si>
  <si>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</si>
  <si>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</si>
  <si>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</si>
  <si>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</si>
  <si>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</si>
  <si>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</si>
  <si>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</si>
  <si>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</si>
  <si>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</si>
  <si>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</si>
  <si>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</si>
  <si>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</si>
  <si>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</si>
  <si>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</si>
  <si>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</si>
  <si>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</si>
  <si>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</si>
  <si>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</si>
  <si>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</si>
  <si>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</si>
  <si>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</si>
  <si>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</si>
  <si>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</si>
  <si>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</si>
  <si>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</si>
  <si>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</si>
  <si>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</si>
  <si>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</si>
  <si>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</si>
  <si>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</si>
  <si>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</si>
  <si>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</si>
  <si>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</si>
  <si>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</si>
  <si>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</si>
  <si>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</si>
  <si>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</si>
  <si>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</si>
  <si>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</si>
  <si>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</si>
  <si>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</si>
  <si>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</si>
  <si>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</si>
  <si>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</si>
  <si>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</si>
  <si>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</si>
  <si>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</si>
  <si>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</si>
  <si>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</si>
  <si>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</si>
  <si>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</si>
  <si>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</si>
  <si>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</si>
  <si>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</si>
  <si>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</si>
  <si>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</si>
  <si>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</si>
  <si>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</si>
  <si>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</si>
  <si>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</si>
  <si>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</si>
  <si>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</si>
  <si>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</si>
  <si>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</si>
  <si>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</si>
  <si>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</si>
  <si>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</si>
  <si>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</si>
  <si>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</si>
  <si>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</si>
  <si>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</si>
  <si>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</si>
  <si>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</si>
  <si>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</si>
  <si>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</si>
  <si>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</si>
  <si>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</si>
  <si>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</si>
  <si>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</si>
  <si>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</si>
  <si>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</si>
  <si>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</si>
  <si>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</si>
  <si>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</si>
  <si>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</si>
  <si>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</si>
  <si>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</si>
  <si>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</si>
  <si>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</si>
  <si>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</si>
  <si>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</si>
  <si>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</si>
  <si>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</si>
  <si>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</si>
  <si>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</si>
  <si>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</si>
  <si>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</si>
  <si>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</si>
  <si>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</si>
  <si>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</si>
  <si>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</si>
  <si>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</si>
  <si>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</si>
  <si>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</si>
  <si>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</si>
  <si>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</si>
  <si>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</si>
  <si>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</si>
  <si>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</si>
  <si>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</si>
  <si>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</si>
  <si>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</si>
  <si>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</si>
  <si>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</si>
  <si>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</si>
  <si>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</si>
  <si>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</si>
  <si>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</si>
  <si>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</si>
  <si>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</si>
  <si>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</si>
  <si>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</si>
  <si>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</si>
  <si>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</si>
  <si>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</si>
  <si>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</si>
  <si>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</si>
  <si>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</si>
  <si>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</si>
  <si>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</si>
  <si>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</si>
  <si>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</si>
  <si>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</si>
  <si>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</si>
  <si>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</si>
  <si>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</si>
  <si>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</si>
  <si>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</si>
  <si>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</si>
  <si>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</si>
  <si>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</si>
  <si>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</si>
  <si>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</si>
  <si>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</si>
  <si>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</si>
  <si>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</si>
  <si>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</si>
  <si>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</si>
  <si>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</si>
  <si>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</si>
  <si>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</si>
  <si>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</si>
  <si>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</si>
  <si>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</si>
  <si>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</si>
  <si>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</si>
  <si>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</si>
  <si>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</si>
  <si>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</si>
  <si>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</si>
  <si>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</si>
  <si>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</si>
  <si>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</si>
  <si>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</si>
  <si>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</si>
  <si>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</si>
  <si>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</si>
  <si>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</si>
  <si>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</si>
  <si>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</si>
  <si>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</si>
  <si>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</si>
  <si>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</si>
  <si>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</si>
  <si>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</si>
  <si>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</si>
  <si>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</si>
  <si>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</si>
  <si>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</si>
  <si>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</si>
  <si>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</si>
  <si>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</si>
  <si>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</si>
  <si>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</si>
  <si>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</si>
  <si>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</si>
  <si>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</si>
  <si>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</si>
  <si>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</si>
  <si>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</si>
  <si>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</si>
  <si>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</si>
  <si>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</si>
  <si>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</si>
  <si>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</si>
  <si>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</si>
  <si>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</si>
  <si>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</si>
  <si>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</si>
  <si>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</si>
  <si>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</si>
  <si>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</si>
  <si>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</si>
  <si>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</si>
  <si>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</si>
  <si>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</si>
  <si>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</si>
  <si>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</si>
  <si>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</si>
  <si>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</si>
  <si>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</si>
  <si>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</si>
  <si>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</si>
  <si>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</si>
  <si>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</si>
  <si>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</si>
  <si>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</si>
  <si>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</si>
  <si>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</si>
  <si>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</si>
  <si>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</si>
  <si>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</si>
  <si>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</si>
  <si>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</si>
  <si>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</si>
  <si>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</si>
  <si>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</si>
  <si>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</si>
  <si>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</si>
  <si>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</si>
  <si>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</si>
  <si>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</si>
  <si>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</si>
  <si>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</si>
  <si>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</si>
  <si>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</si>
  <si>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</si>
  <si>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</si>
  <si>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</si>
  <si>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</si>
  <si>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</si>
  <si>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</si>
  <si>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</si>
  <si>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</si>
  <si>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</si>
  <si>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</si>
  <si>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</si>
  <si>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</si>
  <si>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</si>
  <si>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</si>
  <si>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</si>
  <si>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</si>
  <si>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</si>
  <si>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</si>
  <si>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</si>
  <si>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</si>
  <si>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</si>
  <si>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</si>
  <si>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</si>
  <si>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</si>
  <si>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</si>
  <si>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</si>
  <si>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</si>
  <si>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</si>
  <si>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</si>
  <si>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</si>
  <si>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</si>
  <si>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</si>
  <si>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</si>
  <si>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</si>
  <si>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</si>
  <si>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</si>
  <si>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</si>
  <si>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</si>
  <si>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</si>
  <si>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</si>
  <si>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</si>
  <si>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</si>
  <si>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</si>
  <si>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</si>
  <si>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</si>
  <si>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</si>
  <si>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</si>
  <si>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</si>
  <si>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</si>
  <si>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</si>
  <si>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</si>
  <si>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</si>
  <si>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</si>
  <si>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</si>
  <si>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</si>
  <si>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</si>
  <si>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</si>
  <si>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</si>
  <si>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</si>
  <si>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</si>
  <si>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</si>
  <si>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</si>
  <si>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</si>
  <si>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</si>
  <si>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</si>
  <si>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</si>
  <si>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</si>
  <si>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</si>
  <si>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</si>
  <si>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</si>
  <si>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</si>
  <si>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</si>
  <si>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</si>
  <si>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</si>
  <si>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</si>
  <si>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</si>
  <si>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</si>
  <si>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</si>
  <si>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</si>
  <si>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</si>
  <si>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</si>
  <si>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</si>
  <si>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</si>
  <si>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</si>
  <si>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</si>
  <si>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</si>
  <si>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</si>
  <si>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</si>
  <si>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</si>
  <si>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</si>
  <si>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</si>
  <si>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</si>
  <si>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</si>
  <si>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</si>
  <si>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</si>
  <si>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</si>
  <si>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</si>
  <si>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</si>
  <si>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</si>
  <si>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</si>
  <si>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</si>
  <si>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</si>
  <si>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</si>
  <si>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</si>
  <si>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</si>
  <si>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</si>
  <si>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</si>
  <si>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</si>
  <si>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</si>
  <si>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</si>
  <si>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</si>
  <si>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</si>
  <si>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</si>
  <si>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</si>
  <si>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</si>
  <si>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</si>
  <si>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</si>
  <si>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</si>
  <si>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</si>
  <si>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</si>
  <si>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</si>
  <si>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</si>
  <si>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</si>
  <si>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</si>
  <si>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</si>
  <si>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</si>
  <si>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</si>
  <si>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</si>
  <si>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</si>
  <si>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</si>
  <si>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</si>
  <si>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</si>
  <si>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</si>
  <si>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</si>
  <si>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</si>
  <si>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</si>
  <si>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</si>
  <si>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</si>
  <si>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</si>
  <si>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</si>
  <si>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</si>
  <si>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</si>
  <si>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</si>
  <si>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</si>
  <si>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</si>
  <si>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</si>
  <si>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</si>
  <si>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</si>
  <si>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</si>
  <si>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</si>
  <si>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</si>
  <si>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</si>
  <si>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</si>
  <si>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</si>
  <si>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</si>
  <si>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</si>
  <si>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</si>
  <si>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</si>
  <si>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</si>
  <si>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</si>
  <si>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</si>
  <si>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</si>
  <si>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</si>
  <si>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</si>
  <si>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</si>
  <si>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</si>
  <si>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</si>
  <si>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</si>
  <si>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</si>
  <si>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</si>
  <si>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</si>
  <si>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</si>
  <si>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</si>
  <si>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</si>
  <si>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</si>
  <si>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</si>
  <si>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</si>
  <si>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</si>
  <si>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</si>
  <si>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</si>
  <si>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</si>
  <si>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</si>
  <si>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</si>
  <si>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</si>
  <si>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</si>
  <si>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</si>
  <si>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</si>
  <si>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</si>
  <si>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</si>
  <si>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</si>
  <si>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</si>
  <si>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</si>
  <si>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</si>
  <si>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</si>
  <si>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</si>
  <si>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</si>
  <si>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</si>
  <si>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</si>
  <si>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</si>
  <si>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</si>
  <si>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</si>
  <si>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</si>
  <si>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</si>
  <si>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</si>
  <si>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</si>
  <si>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</si>
  <si>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</si>
  <si>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</si>
  <si>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</si>
  <si>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</si>
  <si>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</si>
  <si>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</si>
  <si>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</si>
  <si>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</si>
  <si>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</si>
  <si>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</si>
  <si>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</si>
  <si>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</si>
  <si>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</si>
  <si>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</si>
  <si>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</si>
  <si>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</si>
  <si>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</si>
  <si>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</si>
  <si>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</si>
  <si>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</si>
  <si>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</si>
  <si>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</si>
  <si>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</si>
  <si>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</si>
  <si>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</si>
  <si>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</si>
  <si>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</si>
  <si>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</si>
  <si>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</si>
  <si>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</si>
  <si>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</si>
  <si>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</si>
  <si>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</si>
  <si>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</si>
  <si>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</si>
  <si>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</si>
  <si>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</si>
  <si>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</si>
  <si>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</si>
  <si>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</si>
  <si>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</si>
  <si>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</si>
  <si>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</si>
  <si>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</si>
  <si>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</si>
  <si>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</si>
  <si>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</si>
  <si>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</si>
  <si>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</si>
  <si>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</si>
  <si>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</si>
  <si>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</si>
  <si>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</si>
  <si>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</si>
  <si>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</si>
  <si>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</si>
  <si>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</si>
  <si>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</si>
  <si>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</si>
  <si>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</si>
  <si>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</si>
  <si>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</si>
  <si>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</si>
  <si>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</si>
  <si>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</si>
  <si>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</si>
  <si>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</si>
  <si>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</si>
  <si>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</si>
  <si>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</si>
  <si>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</si>
  <si>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</si>
  <si>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</si>
  <si>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</si>
  <si>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</si>
  <si>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</si>
  <si>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</si>
  <si>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</si>
  <si>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</si>
  <si>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</si>
  <si>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</si>
  <si>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</si>
  <si>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</si>
  <si>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</si>
  <si>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</si>
  <si>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</si>
  <si>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</si>
  <si>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</si>
  <si>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</si>
  <si>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</si>
  <si>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</si>
  <si>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</si>
  <si>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</si>
  <si>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</si>
  <si>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</si>
  <si>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</si>
  <si>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</si>
  <si>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</si>
  <si>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</si>
  <si>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</si>
  <si>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</si>
  <si>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</si>
  <si>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</si>
  <si>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</si>
  <si>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</si>
  <si>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</si>
  <si>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</si>
  <si>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</si>
  <si>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</si>
  <si>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</si>
  <si>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</si>
  <si>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</si>
  <si>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</si>
  <si>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</si>
  <si>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</si>
  <si>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</si>
  <si>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</si>
  <si>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</si>
  <si>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</si>
  <si>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</si>
  <si>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</si>
  <si>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</si>
  <si>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</si>
  <si>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</si>
  <si>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</si>
  <si>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</si>
  <si>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</si>
  <si>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</si>
  <si>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</si>
  <si>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</si>
  <si>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</si>
  <si>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</si>
  <si>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</si>
  <si>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</si>
  <si>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</si>
  <si>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</si>
  <si>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</si>
  <si>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</si>
  <si>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</si>
  <si>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</si>
  <si>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</si>
  <si>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</si>
  <si>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</si>
  <si>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</si>
  <si>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</si>
  <si>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</si>
  <si>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</si>
  <si>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</si>
  <si>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</si>
  <si>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</si>
  <si>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</si>
  <si>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</si>
  <si>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</si>
  <si>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</si>
  <si>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</si>
  <si>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</si>
  <si>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</si>
  <si>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</si>
  <si>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</si>
  <si>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</si>
  <si>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</si>
  <si>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</si>
  <si>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</si>
  <si>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</si>
  <si>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</si>
  <si>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</si>
  <si>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</si>
  <si>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</si>
  <si>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</si>
  <si>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</si>
  <si>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</si>
  <si>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</si>
  <si>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</si>
  <si>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</si>
  <si>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</si>
  <si>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</si>
  <si>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</si>
  <si>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</si>
  <si>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</si>
  <si>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</si>
  <si>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</si>
  <si>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</si>
  <si>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</si>
  <si>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</si>
  <si>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</si>
  <si>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</si>
  <si>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</si>
  <si>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</si>
  <si>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</si>
  <si>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</si>
  <si>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</si>
  <si>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</si>
  <si>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</si>
  <si>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</si>
  <si>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</si>
  <si>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</si>
  <si>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</si>
  <si>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</si>
  <si>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</si>
  <si>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</si>
  <si>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</si>
  <si>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</si>
  <si>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</si>
  <si>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</si>
  <si>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</si>
  <si>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</si>
  <si>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</si>
  <si>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</si>
  <si>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</si>
  <si>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</si>
  <si>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</si>
  <si>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</si>
  <si>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</si>
  <si>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</si>
  <si>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</si>
  <si>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</si>
  <si>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</si>
  <si>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</si>
  <si>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</si>
  <si>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</si>
  <si>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</si>
  <si>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</si>
  <si>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</si>
  <si>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</si>
  <si>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</si>
  <si>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</si>
  <si>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</si>
  <si>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</si>
  <si>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</si>
  <si>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</si>
  <si>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</si>
  <si>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</si>
  <si>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</si>
  <si>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</si>
  <si>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</si>
  <si>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</si>
  <si>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</si>
  <si>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</si>
  <si>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</si>
  <si>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</si>
  <si>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</si>
  <si>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</si>
  <si>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</si>
  <si>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</si>
  <si>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</si>
  <si>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</si>
  <si>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</si>
  <si>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</si>
  <si>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</si>
  <si>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</si>
  <si>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</si>
  <si>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</si>
  <si>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</si>
  <si>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</si>
  <si>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</si>
  <si>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</si>
  <si>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</si>
  <si>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</si>
  <si>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</si>
  <si>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</si>
  <si>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</si>
  <si>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</si>
  <si>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</si>
  <si>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</si>
  <si>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</si>
  <si>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</si>
  <si>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</si>
  <si>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</si>
  <si>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</si>
  <si>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</si>
  <si>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</si>
  <si>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</si>
  <si>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</si>
  <si>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</si>
  <si>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</si>
  <si>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</si>
  <si>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</si>
  <si>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</si>
  <si>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</si>
  <si>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</si>
  <si>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</si>
  <si>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</si>
  <si>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</si>
  <si>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</si>
  <si>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</si>
  <si>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</si>
  <si>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</si>
  <si>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</si>
  <si>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</si>
  <si>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</si>
  <si>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</si>
  <si>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</si>
  <si>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</si>
  <si>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</si>
  <si>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</si>
  <si>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</si>
  <si>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</si>
  <si>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</si>
  <si>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</si>
  <si>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</si>
  <si>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</si>
  <si>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</si>
  <si>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d - Antušeková Adela</t>
  </si>
  <si>
    <t>FP25-188</t>
  </si>
  <si>
    <t/>
  </si>
  <si>
    <t>Antušekova prísp.top tim na LD Tokio25 2435,60eur</t>
  </si>
  <si>
    <t>JTB Inc.Sports Marketing Branch</t>
  </si>
  <si>
    <t>ZV506146</t>
  </si>
  <si>
    <t>25.02.25</t>
  </si>
  <si>
    <t>športové oblečenie, NIKE PARNDORF</t>
  </si>
  <si>
    <t>Antušeková Jana</t>
  </si>
  <si>
    <t>ZV506147</t>
  </si>
  <si>
    <t>02.06.25</t>
  </si>
  <si>
    <t>rehabilitácia, VITACENTRUMplus s.r.o.</t>
  </si>
  <si>
    <t>ZV506148</t>
  </si>
  <si>
    <t>rehabilitácia, VITALCENTRUMplus s.r.o.</t>
  </si>
  <si>
    <t>CPZ25107</t>
  </si>
  <si>
    <t>CP, sústredenie Nyiregyháza Maďarsko 1.-7.1.2025</t>
  </si>
  <si>
    <t>CPZ25108</t>
  </si>
  <si>
    <t>CP, sústredenie Kréta Grécko, 28.4.-11.5.2025</t>
  </si>
  <si>
    <t>CPZ25111</t>
  </si>
  <si>
    <t>CP, sústredenie Kréta Grécko, 3.5.-11.5.2025</t>
  </si>
  <si>
    <t>ZV507020</t>
  </si>
  <si>
    <t>09.05.25</t>
  </si>
  <si>
    <t>prenájom atletického štadióna, Kréta</t>
  </si>
  <si>
    <t>ZV507021</t>
  </si>
  <si>
    <t>19.06.25</t>
  </si>
  <si>
    <t>vitamíny a doplnky výživy, alza.sk s.r.o</t>
  </si>
  <si>
    <t>ZV507022</t>
  </si>
  <si>
    <t>13.07.25</t>
  </si>
  <si>
    <t>vitamíny a doplnky výživy, Najlepszesup.</t>
  </si>
  <si>
    <t>ZV507023</t>
  </si>
  <si>
    <t>30.05.25</t>
  </si>
  <si>
    <t>ZV507039</t>
  </si>
  <si>
    <t>vitamíny a doplnky výž., Dr. Max 100 sro</t>
  </si>
  <si>
    <t>ZV507040</t>
  </si>
  <si>
    <t>12.07.25</t>
  </si>
  <si>
    <t>športová bežecká obuv, Topforsport sro</t>
  </si>
  <si>
    <t>CPZ25121</t>
  </si>
  <si>
    <t>CP, MSR dorasteniek 14.6.2025 Banská Bystrica</t>
  </si>
  <si>
    <t>ZV507041</t>
  </si>
  <si>
    <t>15.04.25</t>
  </si>
  <si>
    <t>vstup do posiľňovne, FORTIUS Fit sro</t>
  </si>
  <si>
    <t>ZV507042</t>
  </si>
  <si>
    <t>14.03.25</t>
  </si>
  <si>
    <t>ZV509024</t>
  </si>
  <si>
    <t>11.08.25</t>
  </si>
  <si>
    <t>športová masáž, Poseidon sports s.r.o.</t>
  </si>
  <si>
    <t>ZV509025</t>
  </si>
  <si>
    <t>20.08.25</t>
  </si>
  <si>
    <t>fyzioterapia, Národné športové centrum</t>
  </si>
  <si>
    <t>ZV509026</t>
  </si>
  <si>
    <t>športové oblečenie, ABOUT YOU SE CO KG</t>
  </si>
  <si>
    <t>ZV509027</t>
  </si>
  <si>
    <t>07.08.25</t>
  </si>
  <si>
    <t>doplnky výživy, Alza.sk, s.r.o.</t>
  </si>
  <si>
    <t>ZV509028</t>
  </si>
  <si>
    <t>21.07.25</t>
  </si>
  <si>
    <t>športový tábor, NAŠA ATLETIKA, o.z.</t>
  </si>
  <si>
    <t>CPZ25184</t>
  </si>
  <si>
    <t>CP, sústredenie v Banskej Bystrici, 14.-20.7.2025</t>
  </si>
  <si>
    <t>CPZ25185</t>
  </si>
  <si>
    <t>CP, preteky dorast. ligy 2. kolo Martin, 21.06.25</t>
  </si>
  <si>
    <t>d - Antušeková Martina</t>
  </si>
  <si>
    <t>CPZ25033</t>
  </si>
  <si>
    <t>CP, sústredenie Tenerife 25.03.-05.04.2025</t>
  </si>
  <si>
    <t>Surgáč  Ján, Mgr.</t>
  </si>
  <si>
    <t>CPZ25034</t>
  </si>
  <si>
    <t>FP25-168</t>
  </si>
  <si>
    <t>Zabezpečenie športovej prípravy za 03/2025 21 hod.</t>
  </si>
  <si>
    <t>FP25-170</t>
  </si>
  <si>
    <t>Zabezpečenie športovej prípravy za 02/2025 15 hod.</t>
  </si>
  <si>
    <t>FP25-172</t>
  </si>
  <si>
    <t>Zabezpečenie športovej prípravy za 04/2025 19,5 h.</t>
  </si>
  <si>
    <t>FP25-173</t>
  </si>
  <si>
    <t>Zabezpečenie športovej prípravy za 05/2025 14,5 h.</t>
  </si>
  <si>
    <t>FP25-174</t>
  </si>
  <si>
    <t>Zabezpečenie športovej prípravy za 01/2025 21,5 h.</t>
  </si>
  <si>
    <t>CPZ25039</t>
  </si>
  <si>
    <t>CP, tréning v atl. tunely Gyor, 15.1.-13.2.25</t>
  </si>
  <si>
    <t>CPZ25040</t>
  </si>
  <si>
    <t>ZV506063</t>
  </si>
  <si>
    <t>ZV506065</t>
  </si>
  <si>
    <t>24.03.25</t>
  </si>
  <si>
    <t>vstup do fit. centra, FORTIUS Fit sro</t>
  </si>
  <si>
    <t>ZV506066</t>
  </si>
  <si>
    <t>07.04.25</t>
  </si>
  <si>
    <t>proteín, GOODIE s.r.o.</t>
  </si>
  <si>
    <t>ZV506067</t>
  </si>
  <si>
    <t>15.05.25</t>
  </si>
  <si>
    <t>masáž, FYZIOterapai EB s.r.o.</t>
  </si>
  <si>
    <t>ZV506068</t>
  </si>
  <si>
    <t>20.03.25</t>
  </si>
  <si>
    <t>bežecká obuv Maxfly2, Topforsport sro</t>
  </si>
  <si>
    <t>ZV506134</t>
  </si>
  <si>
    <t>06.05.25</t>
  </si>
  <si>
    <t>funkčné tričko, ABOUT YOU SE CO. KG</t>
  </si>
  <si>
    <t>ZV506135</t>
  </si>
  <si>
    <t>fleecová mikina, Topforsport s.r.o.</t>
  </si>
  <si>
    <t>ZV506136</t>
  </si>
  <si>
    <t>13.06.25</t>
  </si>
  <si>
    <t>športová mikina, ABOUT YOU SE CO. KG</t>
  </si>
  <si>
    <t>ZV506137</t>
  </si>
  <si>
    <t>športové oblečenie, ABOUT YOU SE CO. KG</t>
  </si>
  <si>
    <t>ZV506138</t>
  </si>
  <si>
    <t>bežecká obuv Pegasus, ABOUT YOU SE CO. K</t>
  </si>
  <si>
    <t>ZV506139</t>
  </si>
  <si>
    <t>CPZ25085</t>
  </si>
  <si>
    <t>CP, atletický míting Trnava, 07.06.2025</t>
  </si>
  <si>
    <t>CPZ25087</t>
  </si>
  <si>
    <t>CPZ25088</t>
  </si>
  <si>
    <t>CP, atletický míting Banská Bystrica, 17.06.2025</t>
  </si>
  <si>
    <t>CPZ25089</t>
  </si>
  <si>
    <t>ZV507007</t>
  </si>
  <si>
    <t>03.07.25</t>
  </si>
  <si>
    <t>regeneračné nohavice, Pro Vital Akadémia</t>
  </si>
  <si>
    <t>ZV507009</t>
  </si>
  <si>
    <t>24.06.25</t>
  </si>
  <si>
    <t>FP25-200</t>
  </si>
  <si>
    <t>Zabezpečenie športovej prípravy za 06/2025 17 hod.</t>
  </si>
  <si>
    <t>ZV507011</t>
  </si>
  <si>
    <t>08.07.25</t>
  </si>
  <si>
    <t>ZV507043</t>
  </si>
  <si>
    <t>masáž,FYZIOterapia EB s.r.o.</t>
  </si>
  <si>
    <t>ZV507044</t>
  </si>
  <si>
    <t>24.07.25</t>
  </si>
  <si>
    <t>vstup do posiľňovne, FORTIUS Fit s.r.o.</t>
  </si>
  <si>
    <t>CPZ25123</t>
  </si>
  <si>
    <t>CP, sústredenie Banská Bystrica 14.7.-20.7.2025</t>
  </si>
  <si>
    <t>CPZ25124</t>
  </si>
  <si>
    <t>FP25-218</t>
  </si>
  <si>
    <t>Zabezpečenie športovej prípravy za 07/2025, 27,5h.</t>
  </si>
  <si>
    <t>CPZ25146</t>
  </si>
  <si>
    <t>CP, MSR v atletike 2.-3.8.2025, Banská Bystrica</t>
  </si>
  <si>
    <t>CPZ25148</t>
  </si>
  <si>
    <t>CPZ25153</t>
  </si>
  <si>
    <t>CP, preteky PTS míting, 8.8.2025, Banská Bystrica</t>
  </si>
  <si>
    <t>CPZ25154</t>
  </si>
  <si>
    <t>ZV508022</t>
  </si>
  <si>
    <t>05.08.25</t>
  </si>
  <si>
    <t>fyzioterapia, FYZIOterapia EB, s.r.o.</t>
  </si>
  <si>
    <t>FP25-243</t>
  </si>
  <si>
    <t>Zabezpečenie športovej prípravy za 08/2025 9,5 h.</t>
  </si>
  <si>
    <t>ZV509005</t>
  </si>
  <si>
    <t>02.09.25</t>
  </si>
  <si>
    <t>doplnky výživy, VOXBERG s.r.o.</t>
  </si>
  <si>
    <t>ZV509006</t>
  </si>
  <si>
    <t>ZV509007</t>
  </si>
  <si>
    <t>ZV509008</t>
  </si>
  <si>
    <t>športové tričko, ABOUT YOU SE CO KG</t>
  </si>
  <si>
    <t>FP25-273</t>
  </si>
  <si>
    <t>Štrbské Pleso resort, s. r. o.</t>
  </si>
  <si>
    <t>CPZ25212</t>
  </si>
  <si>
    <t>CP, sústredenie Štrbské pleso + Deaf Tatry 5-14.9.</t>
  </si>
  <si>
    <t>FP25-281</t>
  </si>
  <si>
    <t>Zabezpečenie športovej prípravy za 09/2025 25 hod.</t>
  </si>
  <si>
    <t>FP25-284</t>
  </si>
  <si>
    <t>Ubyt. 3 os. Sústr. Tenerife 16.-30.25 MA, AL, JS</t>
  </si>
  <si>
    <t>GLOBAL SPORTS ACTIVITIES SPAIN SLU</t>
  </si>
  <si>
    <t>ZV510032</t>
  </si>
  <si>
    <t>25.09.25</t>
  </si>
  <si>
    <t>fyzioterapia, FYZIOterapia EB s.r.o.</t>
  </si>
  <si>
    <t>ZV510033</t>
  </si>
  <si>
    <t>01.10.25</t>
  </si>
  <si>
    <t>ZV510036</t>
  </si>
  <si>
    <t>23.09.25</t>
  </si>
  <si>
    <t>vstup do pos. tréner, FitnCo s.r.o.</t>
  </si>
  <si>
    <t>ZV510038</t>
  </si>
  <si>
    <t>17.09.25</t>
  </si>
  <si>
    <t>permanentka do pos., FitnCo s.r.o.</t>
  </si>
  <si>
    <t>d - Birošová Tereza</t>
  </si>
  <si>
    <t>CPZ25048</t>
  </si>
  <si>
    <t>CP, sústredenie Calpe, Španielsko, 26.1.-15.2.25</t>
  </si>
  <si>
    <t>CPZ25049</t>
  </si>
  <si>
    <t>Anna Granecová</t>
  </si>
  <si>
    <t>CPZ25050</t>
  </si>
  <si>
    <t>Ďurša Ján</t>
  </si>
  <si>
    <t>CPZ25051</t>
  </si>
  <si>
    <t>Jacko Matúš</t>
  </si>
  <si>
    <t>CPZ25052</t>
  </si>
  <si>
    <t>CP, výkonnostné testy Nové Mesto n/ Váhom, 10.03.</t>
  </si>
  <si>
    <t>CPZ25053</t>
  </si>
  <si>
    <t>ZV506096</t>
  </si>
  <si>
    <t>05.03.25</t>
  </si>
  <si>
    <t>doplnky výživy, WIN, s. r. o.</t>
  </si>
  <si>
    <t>ZV506097</t>
  </si>
  <si>
    <t>07.03.25</t>
  </si>
  <si>
    <t>kľuky na bicykel, Bike-Discount GmbH</t>
  </si>
  <si>
    <t>ZV506098</t>
  </si>
  <si>
    <t>21.01.25</t>
  </si>
  <si>
    <t>doplnky výživy, WIN, s.r.o.</t>
  </si>
  <si>
    <t>ZV506099</t>
  </si>
  <si>
    <t>doplnky výživy, NUTREND Brno</t>
  </si>
  <si>
    <t>CPZ25090</t>
  </si>
  <si>
    <t>CP, Sk pohár v cest. cykl., Trnava 12.-13.04.25</t>
  </si>
  <si>
    <t>CPZ25091</t>
  </si>
  <si>
    <t>CP, SK pohár v cest. cykl., Trnava 12.-13.04.25</t>
  </si>
  <si>
    <t>CPZ25092</t>
  </si>
  <si>
    <t>CP, preteky VRL Spišská Belá, 01.06.2025</t>
  </si>
  <si>
    <t>CPZ25093</t>
  </si>
  <si>
    <t>ZV506140</t>
  </si>
  <si>
    <t>ZV506141</t>
  </si>
  <si>
    <t>16.02.25</t>
  </si>
  <si>
    <t>garmin nášlapné pedále, MTBIKER.cz</t>
  </si>
  <si>
    <t>CPZ25127</t>
  </si>
  <si>
    <t>CP, MSR v horskej cyklistike, 17.-20.7.25 Drozdovo</t>
  </si>
  <si>
    <t>CPZ25128</t>
  </si>
  <si>
    <t>CPZ25140</t>
  </si>
  <si>
    <t>CP, preteky Ruskov, 1.6.2025</t>
  </si>
  <si>
    <t>CPZ25141</t>
  </si>
  <si>
    <t>ZV508021</t>
  </si>
  <si>
    <t>22.07.25</t>
  </si>
  <si>
    <t>vitamíny a dopl. výž., DAHA s.r.o.</t>
  </si>
  <si>
    <t>CPZ25159</t>
  </si>
  <si>
    <t>CP, Diagnostika Bratislava 7.-8.2025</t>
  </si>
  <si>
    <t>CPZ25160</t>
  </si>
  <si>
    <t>CPZ25161</t>
  </si>
  <si>
    <t>CP, SK pohár v cyklistike Oslany 1.-2.8.2025</t>
  </si>
  <si>
    <t>CPZ25162</t>
  </si>
  <si>
    <t>CPZ25193</t>
  </si>
  <si>
    <t>CP, etapové preteky Kráľová pri Senci 14.-16.8.25</t>
  </si>
  <si>
    <t>CPZ25194</t>
  </si>
  <si>
    <t>CPZ25195</t>
  </si>
  <si>
    <t>CP, sústredenie Tylicz Poľsko, 23.-29.8.2025</t>
  </si>
  <si>
    <t>CPZ25196</t>
  </si>
  <si>
    <t>CP, preteky SP Mirkovce, 6.-7.9.2025</t>
  </si>
  <si>
    <t>CPZ25197</t>
  </si>
  <si>
    <t>d - Debnár Šimon</t>
  </si>
  <si>
    <t>ZV507004</t>
  </si>
  <si>
    <t>10.06.25</t>
  </si>
  <si>
    <t>oštepy 3ks, Getra Sport</t>
  </si>
  <si>
    <t>ZV507024</t>
  </si>
  <si>
    <t>16.07.25</t>
  </si>
  <si>
    <t>tretry Zoom Javelin Elite 3, Topforsport</t>
  </si>
  <si>
    <t>Šimon Debnár</t>
  </si>
  <si>
    <t>ZV507037</t>
  </si>
  <si>
    <t>18.07.25</t>
  </si>
  <si>
    <t>bežecké tretry, Topforsport s.r.o.</t>
  </si>
  <si>
    <t>FP25-221</t>
  </si>
  <si>
    <t>Ubytovanie na sústredení Š. Debnár a J. Hromada</t>
  </si>
  <si>
    <t>MartInn, s.r.o.</t>
  </si>
  <si>
    <t>ZV509032</t>
  </si>
  <si>
    <t>12.03.25</t>
  </si>
  <si>
    <t>vstup do posiľňovne, Fitcamp s. r. o.</t>
  </si>
  <si>
    <t>ZV509033</t>
  </si>
  <si>
    <t>11.07.25</t>
  </si>
  <si>
    <t>ZV509034</t>
  </si>
  <si>
    <t>12.02.25</t>
  </si>
  <si>
    <t>ZV509035</t>
  </si>
  <si>
    <t>25.08.25</t>
  </si>
  <si>
    <t>vstup do sauny, SAUNIA SK, s. r. o.</t>
  </si>
  <si>
    <t>ZV509036</t>
  </si>
  <si>
    <t>14.08.25</t>
  </si>
  <si>
    <t>vstup na plaváreň, SUNNY Martin</t>
  </si>
  <si>
    <t>ZV509037</t>
  </si>
  <si>
    <t>17.04.25</t>
  </si>
  <si>
    <t>športové ponožky, SPORTISIMO SK</t>
  </si>
  <si>
    <t>ZV509038</t>
  </si>
  <si>
    <t>športové oblečenie, SPORTISIMO SK</t>
  </si>
  <si>
    <t>CPZ25201</t>
  </si>
  <si>
    <t>CP, 3. kolo družstiev ZsAZ Trnava, 15.09.2025</t>
  </si>
  <si>
    <t>FP25-291</t>
  </si>
  <si>
    <t>Ubyt. 3 os. sústr. Martin, 1.-5.10. ŠD, JH, RH</t>
  </si>
  <si>
    <t>FP25-292</t>
  </si>
  <si>
    <t>Ubyt.3 os. sústr. Martin 28.9.-1.10.25, ŠD, RH, JH</t>
  </si>
  <si>
    <t>Ferrata s. r. o.</t>
  </si>
  <si>
    <t>FP25-304</t>
  </si>
  <si>
    <t>Zabezpečenie športovej prípravy 01-09/2025 177 h.</t>
  </si>
  <si>
    <t>Honner s. r. o.</t>
  </si>
  <si>
    <t>ZV510049</t>
  </si>
  <si>
    <t>03.09.25</t>
  </si>
  <si>
    <t>doplnky výživy, BIO 5 s.r.o.</t>
  </si>
  <si>
    <t>ZV510050</t>
  </si>
  <si>
    <t>10.08.25</t>
  </si>
  <si>
    <t>vstup do pos., Ing. Slavomír Smik</t>
  </si>
  <si>
    <t>ZV510051</t>
  </si>
  <si>
    <t>vstup do pos., Tourist centrum sro</t>
  </si>
  <si>
    <t>ZV510052</t>
  </si>
  <si>
    <t>29.09.25</t>
  </si>
  <si>
    <t>vstupy do pos., FITKO Pasáž s.r.o.</t>
  </si>
  <si>
    <t>ZV510053</t>
  </si>
  <si>
    <t>30.10.25</t>
  </si>
  <si>
    <t>CPZ25236</t>
  </si>
  <si>
    <t>CP, sústredenie Martin, 28.9. - 5.10.2025</t>
  </si>
  <si>
    <t>CPZ25237</t>
  </si>
  <si>
    <t>CP, podzimní hry, Přerov CZ, 25.09.2025</t>
  </si>
  <si>
    <t>CPZ25238</t>
  </si>
  <si>
    <t>CP, podzimní hry, Přerov CZ, 09.10.2025</t>
  </si>
  <si>
    <t>CPZ25239</t>
  </si>
  <si>
    <t>CP, denná tréningová príprava 01/25 Mladá Garda</t>
  </si>
  <si>
    <t>CPZ25240</t>
  </si>
  <si>
    <t>CP, denná tréningová príprava 02/25 Mladá Garda</t>
  </si>
  <si>
    <t>CPZ25241</t>
  </si>
  <si>
    <t>CPZ25242</t>
  </si>
  <si>
    <t>Jakub Hromada</t>
  </si>
  <si>
    <t>ZV510058</t>
  </si>
  <si>
    <t>23.10.25</t>
  </si>
  <si>
    <t>odmena za dosiahnutý výsledok</t>
  </si>
  <si>
    <t>d - Ďuriš Matúš</t>
  </si>
  <si>
    <t>CPZ25072</t>
  </si>
  <si>
    <t>CP, lyž. sústredenie St. Lambrecht AUT, 6.-8.3.25</t>
  </si>
  <si>
    <t>CPZ25074</t>
  </si>
  <si>
    <t>CP, sústredenie Molttaler AUT, 11.-17.5.2025</t>
  </si>
  <si>
    <t>CPZ25076</t>
  </si>
  <si>
    <t>CP, sústr. Winter park USA 5.-12.4.2025</t>
  </si>
  <si>
    <t>CPZ25077</t>
  </si>
  <si>
    <t>Garaj  Marek</t>
  </si>
  <si>
    <t>CPZ25094</t>
  </si>
  <si>
    <t>CP, sústredenie Hintertux Rakúsko 8.-14.6.2025</t>
  </si>
  <si>
    <t>ZV506144</t>
  </si>
  <si>
    <t>Zabezpečenie športovej prípravy za 05/2025 30 hod.</t>
  </si>
  <si>
    <t>ZV506145</t>
  </si>
  <si>
    <t>ZV507001</t>
  </si>
  <si>
    <t>14.04.25</t>
  </si>
  <si>
    <t>ZV507005</t>
  </si>
  <si>
    <t>Zabezpečenie športovej prípravy za 04/2025 23,4 h.</t>
  </si>
  <si>
    <t>Ďuriš Vladimír</t>
  </si>
  <si>
    <t>ZV508017</t>
  </si>
  <si>
    <t>28.07.25</t>
  </si>
  <si>
    <t>zabezpečenie šport. príp. 07/2025, Garaj</t>
  </si>
  <si>
    <t>CPZ25136</t>
  </si>
  <si>
    <t>CP, sústredenie Zrmatte, Švajčiarsko, 13.-20.7.25</t>
  </si>
  <si>
    <t>CPZ25200</t>
  </si>
  <si>
    <t>CP, kondičné sústredenie Rab Chorvátsko 10.-20.8.</t>
  </si>
  <si>
    <t>ZV510001</t>
  </si>
  <si>
    <t>09.09.25</t>
  </si>
  <si>
    <t>zabez. šport. príp. za 08/25 Marek Garaj</t>
  </si>
  <si>
    <t>CPZ25231</t>
  </si>
  <si>
    <t>CP, sústredenie ľadovec, Chile, 3.-11.9.2025</t>
  </si>
  <si>
    <t>ZV510030</t>
  </si>
  <si>
    <t>21.09.25</t>
  </si>
  <si>
    <t>šport. obl. a materiál, Decathlon SK sro</t>
  </si>
  <si>
    <t>športový materiál, Decathlon SK sro</t>
  </si>
  <si>
    <t>ZV510031</t>
  </si>
  <si>
    <t>13.10.25</t>
  </si>
  <si>
    <t>zabez. šport. príp. za 09/25 Marek Garaj</t>
  </si>
  <si>
    <t>d - Jánošíková Jana</t>
  </si>
  <si>
    <t>ZV506082</t>
  </si>
  <si>
    <t>šport. sústr. 03/25, TK LOVE4TENNIS</t>
  </si>
  <si>
    <t>Jánošiková Jana, ml.</t>
  </si>
  <si>
    <t>ZV506083</t>
  </si>
  <si>
    <t>11.04.25</t>
  </si>
  <si>
    <t>doplnky výživy, GymBeam s.r.o.</t>
  </si>
  <si>
    <t>ZV506084</t>
  </si>
  <si>
    <t>výplety ten. raket., MAX SPORT SK sro</t>
  </si>
  <si>
    <t>ZV506085</t>
  </si>
  <si>
    <t>07.02.25</t>
  </si>
  <si>
    <t>vyšetrenie lekárom, CHIRURGICKÉ CENTRUM</t>
  </si>
  <si>
    <t>ZV506090</t>
  </si>
  <si>
    <t>športové oblečenie, SPORTISIMO SK sro</t>
  </si>
  <si>
    <t>ZV506092</t>
  </si>
  <si>
    <t>11.03.25</t>
  </si>
  <si>
    <t>ZV506093</t>
  </si>
  <si>
    <t>15.02.25</t>
  </si>
  <si>
    <t>FP25-181</t>
  </si>
  <si>
    <t>Zabezpečenie športovej prípravy za 04/2025 50 hod.</t>
  </si>
  <si>
    <t>Ing. Erik Csarnakovics</t>
  </si>
  <si>
    <t>ZV506101</t>
  </si>
  <si>
    <t>29.01.25</t>
  </si>
  <si>
    <t>ZV506102</t>
  </si>
  <si>
    <t>18.03.25</t>
  </si>
  <si>
    <t>gripy, a výpl. ten. rakety, HEAD SPORT</t>
  </si>
  <si>
    <t>FP25-183</t>
  </si>
  <si>
    <t>Zabezpečenie športovej prípravy za 05/2025 50 hod.</t>
  </si>
  <si>
    <t>ZV506104</t>
  </si>
  <si>
    <t>06.03.25</t>
  </si>
  <si>
    <t>tenisové rakety, HEAD SPORT s.r.o.</t>
  </si>
  <si>
    <t>ZV506105</t>
  </si>
  <si>
    <t>03.06.25</t>
  </si>
  <si>
    <t>rekondícia po zranení, Robíš to pre seba</t>
  </si>
  <si>
    <t>CPZ25098</t>
  </si>
  <si>
    <t>CP, dochádzanie na tréningy apríl 2025</t>
  </si>
  <si>
    <t>CPZ25099</t>
  </si>
  <si>
    <t>CP, tenisová liga Rakúsko, Viedeň 01.05.2025</t>
  </si>
  <si>
    <t>CPZ25100</t>
  </si>
  <si>
    <t>CP, Damen Landesliga A LLA B, Viedeň 24.05.2025</t>
  </si>
  <si>
    <t>CPZ25101</t>
  </si>
  <si>
    <t>CP, Play off - LLA, Viedeň, Rakúsko 31.05.2025</t>
  </si>
  <si>
    <t>CPZ25102</t>
  </si>
  <si>
    <t>CP, Regionálne majstrovstvá v Bratislave 17.06.25</t>
  </si>
  <si>
    <t>CPZ25103</t>
  </si>
  <si>
    <t>CP, dochádzanie na tréningy Máj 2025</t>
  </si>
  <si>
    <t>CPZ25106</t>
  </si>
  <si>
    <t>CP, Polish Deaf Open 2025, Varšava 23.-28.4.25</t>
  </si>
  <si>
    <t>ZV507003</t>
  </si>
  <si>
    <t>06.07.25</t>
  </si>
  <si>
    <t>CPZ25131</t>
  </si>
  <si>
    <t>CP, Slovenia Deaf Tennis Open, 7.-12.5.2025</t>
  </si>
  <si>
    <t>ZV508009</t>
  </si>
  <si>
    <t>sústredenie mesiac jún, TK LOVE 4 TENNIS</t>
  </si>
  <si>
    <t>ZV508010</t>
  </si>
  <si>
    <t>výplety, MAX SPORT SLOVAKIA, sro</t>
  </si>
  <si>
    <t>ZV508011</t>
  </si>
  <si>
    <t>04.08.25</t>
  </si>
  <si>
    <t>lymfodrenážna terapia, Robíš to pre seba</t>
  </si>
  <si>
    <t>FP25-217</t>
  </si>
  <si>
    <t>Zabezpečenie športovej prípravy za 07/2025 50 hod.</t>
  </si>
  <si>
    <t>ZV508016</t>
  </si>
  <si>
    <t>26.06.25</t>
  </si>
  <si>
    <t>vitamíny a doplnky výživy, GymBeam sro</t>
  </si>
  <si>
    <t>CPZ25166</t>
  </si>
  <si>
    <t>CP, III. trieda družstiev, Brno ČR, 21.06.2025</t>
  </si>
  <si>
    <t>CPZ25167</t>
  </si>
  <si>
    <t>CP, III. trieda družstiev, Brno ČR, 14.06.2025</t>
  </si>
  <si>
    <t>ZV509001</t>
  </si>
  <si>
    <t>rekondícia po zranené, Robíš to pre seba</t>
  </si>
  <si>
    <t>CPZ25180</t>
  </si>
  <si>
    <t>CP, dochádzanie na tréningy za Júl 2025</t>
  </si>
  <si>
    <t>FP25-269</t>
  </si>
  <si>
    <t>Zabezpečenie športovej prípravy za 08/2025 25 hod.</t>
  </si>
  <si>
    <t>CPZ25209</t>
  </si>
  <si>
    <t>CP, turnaj triedy A v Zohore 02.08.2025</t>
  </si>
  <si>
    <t>CPZ25224</t>
  </si>
  <si>
    <t>CP, playoff Landesliga, Viedeň, 15.06.2025</t>
  </si>
  <si>
    <t>CPZ25225</t>
  </si>
  <si>
    <t>CP, turnaj triedy A, Piešťany, 28.06.2025</t>
  </si>
  <si>
    <t>CPZ25226</t>
  </si>
  <si>
    <t>CP, turnaj triedy B, Skalica, 12.-13.07.2025</t>
  </si>
  <si>
    <t>CPZ25227</t>
  </si>
  <si>
    <t>CP, turnaj triedy B, Valašské Meziříčí ČR, 19.7.25</t>
  </si>
  <si>
    <t>CPZ25228</t>
  </si>
  <si>
    <t>CP, turnaj B Skalica Cup, Skalica, 26.07.2025</t>
  </si>
  <si>
    <t>CPZ25229</t>
  </si>
  <si>
    <t>CP, turnaj triedy A, Lieskovec, 23.08.2025</t>
  </si>
  <si>
    <t>CPZ25230</t>
  </si>
  <si>
    <t>CP, Kozerki Deaf tenis open, Poľsko, 26.-31.8.25</t>
  </si>
  <si>
    <t>ZV510009</t>
  </si>
  <si>
    <t>11.09.25</t>
  </si>
  <si>
    <t>rekondícia kolena, Robíš to pre seba</t>
  </si>
  <si>
    <t>ZV510028</t>
  </si>
  <si>
    <t>29.07.25</t>
  </si>
  <si>
    <t>ZV510029</t>
  </si>
  <si>
    <t>12.10.25</t>
  </si>
  <si>
    <t>d - Jelínek Rastislav</t>
  </si>
  <si>
    <t>CPZ25042</t>
  </si>
  <si>
    <t>CP, sústr. v atl. hale nyregihaza HUN, 1.-8.1.25</t>
  </si>
  <si>
    <t>CPZ25043</t>
  </si>
  <si>
    <t>CP, preteky Jablonec n. nisou ČR, 24.-26.1.2025</t>
  </si>
  <si>
    <t>CPZ25044</t>
  </si>
  <si>
    <t>CP, preteky Ostrava ČR, 21.1.2025</t>
  </si>
  <si>
    <t>CPZ25045</t>
  </si>
  <si>
    <t>CP, krajské preteky Ostrava CZ, 8.-9.2.2025</t>
  </si>
  <si>
    <t>CPZ25046</t>
  </si>
  <si>
    <t>CP, preteky Ostrava ČR, 19.2.-21.2.2025</t>
  </si>
  <si>
    <t>CPZ25047</t>
  </si>
  <si>
    <t>CP, šprint. testy Banská Bystrica, 28.-29.3.25</t>
  </si>
  <si>
    <t>FP25-187</t>
  </si>
  <si>
    <t>NAŠA ATLETIKA</t>
  </si>
  <si>
    <t>ZV506143</t>
  </si>
  <si>
    <t>10.03.25</t>
  </si>
  <si>
    <t>členský a štart. popl., AK Slávia TU KE</t>
  </si>
  <si>
    <t>CPZ25163</t>
  </si>
  <si>
    <t>CP, 1. kolo českej ligy Uherské hradište 23.-24.5</t>
  </si>
  <si>
    <t>CPZ25164</t>
  </si>
  <si>
    <t>CP, 2. kolo českej ligy, Olomouc, 6.-7.6.2025</t>
  </si>
  <si>
    <t>CPZ25165</t>
  </si>
  <si>
    <t>CP, MSR v atletike, Banská Bystrica, 1.-2.8.2025</t>
  </si>
  <si>
    <t>CPZ25170</t>
  </si>
  <si>
    <t>CP, sústredenie Heraklion Kréta 28.4.-11.5.2025</t>
  </si>
  <si>
    <t>CPZ25171</t>
  </si>
  <si>
    <t>CP, 4. kolo českej ligy, Břeclav ČR, 14.-16.8.2025</t>
  </si>
  <si>
    <t>d - Keinath Thomas</t>
  </si>
  <si>
    <t>ZV506069</t>
  </si>
  <si>
    <t>20.05.25</t>
  </si>
  <si>
    <t>pitny rezim a vit., NACOM s.r.o.</t>
  </si>
  <si>
    <t>ZV506070</t>
  </si>
  <si>
    <t>probiotiká, Bencos s.r.o.</t>
  </si>
  <si>
    <t>ZV506071</t>
  </si>
  <si>
    <t>03.04.25</t>
  </si>
  <si>
    <t>poťahy na rakety, DONIC Sprotartikel</t>
  </si>
  <si>
    <t>ZV506072</t>
  </si>
  <si>
    <t>21.04.25</t>
  </si>
  <si>
    <t>stolnotenisový materiál, ML SPORTING</t>
  </si>
  <si>
    <t>ZV506073</t>
  </si>
  <si>
    <t>13.05.25</t>
  </si>
  <si>
    <t>hrejivý masážny krém 4ks, Tykhe d.o.o.</t>
  </si>
  <si>
    <t>ZV506074</t>
  </si>
  <si>
    <t>16.01.25</t>
  </si>
  <si>
    <t>fyzioterapia, Ladislav Bartakovič</t>
  </si>
  <si>
    <t>ZV506075</t>
  </si>
  <si>
    <t>30.01.25</t>
  </si>
  <si>
    <t>ZV506076</t>
  </si>
  <si>
    <t>ZV506077</t>
  </si>
  <si>
    <t>26.03.25</t>
  </si>
  <si>
    <t>ZV506078</t>
  </si>
  <si>
    <t>10.04.25</t>
  </si>
  <si>
    <t>ZV506079</t>
  </si>
  <si>
    <t>CPZ25117</t>
  </si>
  <si>
    <t>CP, Dochádzanie na tréningy 01/2025 Nitra</t>
  </si>
  <si>
    <t>CPZ25118</t>
  </si>
  <si>
    <t>Klačanská  Iveta</t>
  </si>
  <si>
    <t>CPZ25119</t>
  </si>
  <si>
    <t>CP, Prípravný turnaj Praha 16.-18., 23.-25.1.2025</t>
  </si>
  <si>
    <t>FP25-207</t>
  </si>
  <si>
    <t>Zabezpečenie športovej prípravy za 01/2025 72 hod.</t>
  </si>
  <si>
    <t>CPZ25120</t>
  </si>
  <si>
    <t>CP, 1. liga Luxembursko, 1.2.-13.2.2025</t>
  </si>
  <si>
    <t>ZV507038</t>
  </si>
  <si>
    <t>16.06.25</t>
  </si>
  <si>
    <t>prenájom haly, Klub st. tenisu RAKSIT</t>
  </si>
  <si>
    <t>CPZ25122</t>
  </si>
  <si>
    <t>CP, prípravný turnaj Praha 16.2.-25.2.2025</t>
  </si>
  <si>
    <t>FP25-215</t>
  </si>
  <si>
    <t>Zabezpečenie športovej prípravy za 03/2025 60 hod.</t>
  </si>
  <si>
    <t>FP25-216</t>
  </si>
  <si>
    <t>Zabezpečenie športovej prípravy za 04/2025 59 hod.</t>
  </si>
  <si>
    <t>CPZ25142</t>
  </si>
  <si>
    <t>CP, prípravný turnaj, Praha, 23.-25.3.2025</t>
  </si>
  <si>
    <t>CPZ25143</t>
  </si>
  <si>
    <t>CP, zápas 1. liga, Luxembursko, 28.2.-6.3.25</t>
  </si>
  <si>
    <t>CPZ25144</t>
  </si>
  <si>
    <t>CP, denná tréningová príprava Nitra marec</t>
  </si>
  <si>
    <t>CPZ25145</t>
  </si>
  <si>
    <t>FP25-238</t>
  </si>
  <si>
    <t>Zabezpečenie športovej prípravy za 05/2025 63,5 h.</t>
  </si>
  <si>
    <t>CPZ25168</t>
  </si>
  <si>
    <t>CP, prípravný turnaj Praha, 8.-10. - 27.-29.4.25</t>
  </si>
  <si>
    <t>CPZ25169</t>
  </si>
  <si>
    <t>CP, prípravný turnaj Praha 27.-29.5.2025</t>
  </si>
  <si>
    <t>CPZ25172</t>
  </si>
  <si>
    <t>CP, Denná tréningová príprava máj 2025</t>
  </si>
  <si>
    <t>CPZ25173</t>
  </si>
  <si>
    <t>CPZ25174</t>
  </si>
  <si>
    <t>CP, prípravný turnaj Praha ČR, 4.-6.6.2025</t>
  </si>
  <si>
    <t>FP25-245</t>
  </si>
  <si>
    <t>Zabezpečenie športovej prípravy za 07/2025 70 hod.</t>
  </si>
  <si>
    <t>CPZ25175</t>
  </si>
  <si>
    <t>CP, prípravný turnaj Praha ČR, 13.-17.7.2025</t>
  </si>
  <si>
    <t>ZV509002</t>
  </si>
  <si>
    <t>vitamíny a doplnky výž., OptiMedica sro</t>
  </si>
  <si>
    <t>ZV509003</t>
  </si>
  <si>
    <t>27.06.25</t>
  </si>
  <si>
    <t>liečivá a doplnky, NACOM s.r.o.</t>
  </si>
  <si>
    <t>CPZ25179</t>
  </si>
  <si>
    <t>CP, prípravný turnaj Praha ČR, 12.-23.8.2025</t>
  </si>
  <si>
    <t>FP25-248</t>
  </si>
  <si>
    <t>Zabezpečenie športovej prípravy za 08/2025 55 hod.</t>
  </si>
  <si>
    <t>CPZ25189</t>
  </si>
  <si>
    <t>CP, denná tréningová príprava Nitra, 4.-29.8.2025</t>
  </si>
  <si>
    <t>CPZ25190</t>
  </si>
  <si>
    <t>CPZ25191</t>
  </si>
  <si>
    <t>CP, denná tréningová príprava Nitra, 7.-31.7.2025</t>
  </si>
  <si>
    <t>CPZ25192</t>
  </si>
  <si>
    <t>CPZ25198</t>
  </si>
  <si>
    <t>CP, denná tréningová príprava apríl Nitra</t>
  </si>
  <si>
    <t>CPZ25199</t>
  </si>
  <si>
    <t>ZV510061</t>
  </si>
  <si>
    <t>FP25-314</t>
  </si>
  <si>
    <t>Zabezpečenie špotovej prípravy za 09/2025 90 hod.</t>
  </si>
  <si>
    <t>ZV510069</t>
  </si>
  <si>
    <t>13.09.25</t>
  </si>
  <si>
    <t>regen. masáž, TATRA TRADING INT. s.r.o.</t>
  </si>
  <si>
    <t>ZV510070</t>
  </si>
  <si>
    <t>regen. proc., Ladislav Bartakovič - fyzi</t>
  </si>
  <si>
    <t>ZV510071</t>
  </si>
  <si>
    <t>10.09.25</t>
  </si>
  <si>
    <t>rekon. tréning 20x, Ladislav Bartakovič</t>
  </si>
  <si>
    <t>ZV510072</t>
  </si>
  <si>
    <t>12.09.25</t>
  </si>
  <si>
    <t>dopl. výž., BENU SK 52, s. r. o.</t>
  </si>
  <si>
    <t>ZV510073</t>
  </si>
  <si>
    <t>14.09.25</t>
  </si>
  <si>
    <t>pitný režim, TATRA TRADING INT.</t>
  </si>
  <si>
    <t>CPZ25250</t>
  </si>
  <si>
    <t>CP, denná tréningová príprava 09/2025 Nitra</t>
  </si>
  <si>
    <t>CPZ25251</t>
  </si>
  <si>
    <t>CPZ25252</t>
  </si>
  <si>
    <t>CP, prípravný turnaj, Praha CZ, 2.-16.9.2025</t>
  </si>
  <si>
    <t>CPZ25253</t>
  </si>
  <si>
    <t>CP, turnaj 1. ligy, Luxembursko, 11.-15.10.2025</t>
  </si>
  <si>
    <t>CPZ25254</t>
  </si>
  <si>
    <t>CP, denná tréningová príprava Nitra, 10/2025</t>
  </si>
  <si>
    <t>CPZ25255</t>
  </si>
  <si>
    <t>CPZ25256</t>
  </si>
  <si>
    <t>CP, prípravný turnaj, Praha CZ, 21.-24.10.25</t>
  </si>
  <si>
    <t>d - Krištofičová Ivana</t>
  </si>
  <si>
    <t>FP25-137</t>
  </si>
  <si>
    <t>Zabezpečenie športovej prípravy za 01/2025 35,5 h.</t>
  </si>
  <si>
    <t>FP25-138</t>
  </si>
  <si>
    <t>Zabezpečenie športovej prípravy za 02/2025 37,5 h.</t>
  </si>
  <si>
    <t>FP25-139</t>
  </si>
  <si>
    <t>Zabezpečenie športovej prípravy za 03/2025 55 hod.</t>
  </si>
  <si>
    <t>FP25-140</t>
  </si>
  <si>
    <t>Zabezpečenie športovej prípravy za 04/2025 60 hod.</t>
  </si>
  <si>
    <t>FP25-141</t>
  </si>
  <si>
    <t>Zabezpečenie športovej prípravy za 05/2025 58 hod.</t>
  </si>
  <si>
    <t>CPZ25037</t>
  </si>
  <si>
    <t>CP, Sústredenie Tenerife, 14.-28.4.2025</t>
  </si>
  <si>
    <t>CPZ25038</t>
  </si>
  <si>
    <t>ZV506020</t>
  </si>
  <si>
    <t>13.03.25</t>
  </si>
  <si>
    <t>vstup do posiľňovne, Športový klub ANV</t>
  </si>
  <si>
    <t>ZV506021</t>
  </si>
  <si>
    <t>ZV506022</t>
  </si>
  <si>
    <t>vstup do posiľňovne, Aircraft Sport Hous</t>
  </si>
  <si>
    <t>ZV506023</t>
  </si>
  <si>
    <t>04.02.25</t>
  </si>
  <si>
    <t>mesačná permanentka, Aircraft Sport Hous</t>
  </si>
  <si>
    <t>ZV506024</t>
  </si>
  <si>
    <t>17.03.25</t>
  </si>
  <si>
    <t>ZV506025</t>
  </si>
  <si>
    <t>19.03.25</t>
  </si>
  <si>
    <t>ZV506026</t>
  </si>
  <si>
    <t>21.03.25</t>
  </si>
  <si>
    <t>ZV506027</t>
  </si>
  <si>
    <t>ZV506028</t>
  </si>
  <si>
    <t>ZV506029</t>
  </si>
  <si>
    <t>28.03.25</t>
  </si>
  <si>
    <t>ZV506030</t>
  </si>
  <si>
    <t>31.03.25</t>
  </si>
  <si>
    <t>ZV506031</t>
  </si>
  <si>
    <t>02.04.25</t>
  </si>
  <si>
    <t>ZV506032</t>
  </si>
  <si>
    <t>04.04.25</t>
  </si>
  <si>
    <t>ZV506033</t>
  </si>
  <si>
    <t>ZV506034</t>
  </si>
  <si>
    <t>09.04.25</t>
  </si>
  <si>
    <t>ZV506035</t>
  </si>
  <si>
    <t>29.04.25</t>
  </si>
  <si>
    <t>ZV506036</t>
  </si>
  <si>
    <t>01.05.25</t>
  </si>
  <si>
    <t>ZV506037</t>
  </si>
  <si>
    <t>ZV506038</t>
  </si>
  <si>
    <t>ZV506039</t>
  </si>
  <si>
    <t>permanetnka do posiľňovne, Aircraft Spor</t>
  </si>
  <si>
    <t>ZV506040</t>
  </si>
  <si>
    <t>doplnky vyzivy proteiny, BIO 5 sro</t>
  </si>
  <si>
    <t>ZV506041</t>
  </si>
  <si>
    <t>protein 550g, BIO 5 s.r.o.</t>
  </si>
  <si>
    <t>ZV506042</t>
  </si>
  <si>
    <t>protein, BIO 5 s. r. o.</t>
  </si>
  <si>
    <t>ZV506043</t>
  </si>
  <si>
    <t>22.01.25</t>
  </si>
  <si>
    <t>protein 2ks, Green Medical, s.r.o.</t>
  </si>
  <si>
    <t>ZV506044</t>
  </si>
  <si>
    <t>protein 2ks, Green Medical, s. r. o.</t>
  </si>
  <si>
    <t>ZV506045</t>
  </si>
  <si>
    <t>02.01.25</t>
  </si>
  <si>
    <t>doplnky výživy, UNIZDRAV Prešov, s.r.o.</t>
  </si>
  <si>
    <t>ZV506046</t>
  </si>
  <si>
    <t>masážna loptička, Decathlon SK, s.r.o.</t>
  </si>
  <si>
    <t>ZV506047</t>
  </si>
  <si>
    <t>mesačná permanentka, Form Factory SK</t>
  </si>
  <si>
    <t>ZV506048</t>
  </si>
  <si>
    <t>vstup do sauny, Bach s. r. o.</t>
  </si>
  <si>
    <t>ZV506049</t>
  </si>
  <si>
    <t>vstup do sauny, Bach s. r.o.</t>
  </si>
  <si>
    <t>ZV506050</t>
  </si>
  <si>
    <t>prevent. lek. prehliadka, Uni. nem. BA</t>
  </si>
  <si>
    <t>ZV506051</t>
  </si>
  <si>
    <t>05.06.25</t>
  </si>
  <si>
    <t>tréningové guličky, Haest Haedicke</t>
  </si>
  <si>
    <t>ZV506052</t>
  </si>
  <si>
    <t>taxi - cesta na aut. Tenerife, HOPIN</t>
  </si>
  <si>
    <t>ZV506053</t>
  </si>
  <si>
    <t>športový mat. roller, Max Heissenberg</t>
  </si>
  <si>
    <t>ZV506054</t>
  </si>
  <si>
    <t>28.04.25</t>
  </si>
  <si>
    <t>športová obuv adidas, eBay GmbH</t>
  </si>
  <si>
    <t>ZV506055</t>
  </si>
  <si>
    <t>10.02.25</t>
  </si>
  <si>
    <t>ZV506056</t>
  </si>
  <si>
    <t>09.01.25</t>
  </si>
  <si>
    <t>ZV506057</t>
  </si>
  <si>
    <t>04.03.25</t>
  </si>
  <si>
    <t>ZV506058</t>
  </si>
  <si>
    <t>26.02.25</t>
  </si>
  <si>
    <t>ZV506059</t>
  </si>
  <si>
    <t>19.02.25</t>
  </si>
  <si>
    <t>ZV506060</t>
  </si>
  <si>
    <t>21.02.25</t>
  </si>
  <si>
    <t>ZV506061</t>
  </si>
  <si>
    <t>14.02.25</t>
  </si>
  <si>
    <t>ZV506062</t>
  </si>
  <si>
    <t>ZV506080</t>
  </si>
  <si>
    <t>26.01.25</t>
  </si>
  <si>
    <t>tielka 4ks, TESCO STORES SR, a. s.</t>
  </si>
  <si>
    <t>ZV506081</t>
  </si>
  <si>
    <t>vyšetrenie CT RTG, Nemocnica BORY, a. s.</t>
  </si>
  <si>
    <t>ZV506088</t>
  </si>
  <si>
    <t>proteíny, PUERTO Calle Valois 23</t>
  </si>
  <si>
    <t>ZV506089</t>
  </si>
  <si>
    <t>ZV506106</t>
  </si>
  <si>
    <t>ultrazvukové vyš. kĺbov, Medirad sro</t>
  </si>
  <si>
    <t>ZV506129</t>
  </si>
  <si>
    <t>28.05.25</t>
  </si>
  <si>
    <t>ZV506130</t>
  </si>
  <si>
    <t>26.05.25</t>
  </si>
  <si>
    <t>ZV506131</t>
  </si>
  <si>
    <t>06.06.25</t>
  </si>
  <si>
    <t>ZV506132</t>
  </si>
  <si>
    <t>ZV506133</t>
  </si>
  <si>
    <t>12.06.25</t>
  </si>
  <si>
    <t>FP25-195</t>
  </si>
  <si>
    <t>Zabezpečenie športovej prípravy za 06/2025 53 hod.</t>
  </si>
  <si>
    <t>FP25-196</t>
  </si>
  <si>
    <t>Zabezpečenie športovej prípravy za 05/2025 24 hod.</t>
  </si>
  <si>
    <t>ZV507026</t>
  </si>
  <si>
    <t>23.06.25</t>
  </si>
  <si>
    <t>vyšetrenie lekárom, TopDoktor</t>
  </si>
  <si>
    <t>ZV507046</t>
  </si>
  <si>
    <t>mes. perm. do posiľ., Aircraft Sport Hou</t>
  </si>
  <si>
    <t>ZV507047</t>
  </si>
  <si>
    <t>fyzioterapia, Spineo Clynic Fitcore Gym</t>
  </si>
  <si>
    <t>ZV507048</t>
  </si>
  <si>
    <t>vstupní vyšetrenie, Spineo clin. s.r.o.</t>
  </si>
  <si>
    <t>ZV507049</t>
  </si>
  <si>
    <t>vitamíny a doplnky výž., BIO 5, s.r.o.</t>
  </si>
  <si>
    <t>ZV507050</t>
  </si>
  <si>
    <t>termoprádlo, X-BIONIC SPHERE a. s.</t>
  </si>
  <si>
    <t>ZV507051</t>
  </si>
  <si>
    <t>kladivo s oceľ. hlavou, Krimar s.r.o.</t>
  </si>
  <si>
    <t>FP25-232</t>
  </si>
  <si>
    <t>Zabezpečenie športovej prípravy za 07/2025 40,5 h.</t>
  </si>
  <si>
    <t>CPZ25149</t>
  </si>
  <si>
    <t>CP, MSR mužov a žien Banská Bystrica 2.-3.8.2025</t>
  </si>
  <si>
    <t>Ivana Krištofičová</t>
  </si>
  <si>
    <t>CPZ25150</t>
  </si>
  <si>
    <t>CPZ25151</t>
  </si>
  <si>
    <t>CPZ25152</t>
  </si>
  <si>
    <t>FP25-256</t>
  </si>
  <si>
    <t>Zabezpečenie športovej prípravy za 08/2025 44,5 h.</t>
  </si>
  <si>
    <t>FP25-263</t>
  </si>
  <si>
    <t>Letenka pre trénera na 25. LD v Tokiu 2025</t>
  </si>
  <si>
    <t>GLOBAMERICA, s.r.o.</t>
  </si>
  <si>
    <t>FP25-271</t>
  </si>
  <si>
    <t>Ubytovanie pre trénera IK SVK 25. LD v Tokiu</t>
  </si>
  <si>
    <t>FP25-277</t>
  </si>
  <si>
    <t>Zabezpečenie športovej prípravy za 07/2025 24 hod.</t>
  </si>
  <si>
    <t>Bc. Róbert Chorvát</t>
  </si>
  <si>
    <t>FP25-278</t>
  </si>
  <si>
    <t>Zabezpečenie športovej prípravy za 08/2025 32 hod.</t>
  </si>
  <si>
    <t>ZV510022</t>
  </si>
  <si>
    <t>vstup do posiľňovne, PREMIUM FIT sro</t>
  </si>
  <si>
    <t>ZV510023</t>
  </si>
  <si>
    <t>ZV510024</t>
  </si>
  <si>
    <t>tenisky Adidas Byd, adidas Slovakia sro</t>
  </si>
  <si>
    <t>ZV510025</t>
  </si>
  <si>
    <t>16.09.25</t>
  </si>
  <si>
    <t>vstupy do pos., Aircraft Sport House sro</t>
  </si>
  <si>
    <t>ZV510026</t>
  </si>
  <si>
    <t>12.08.25</t>
  </si>
  <si>
    <t>ZV510027</t>
  </si>
  <si>
    <t>športová masáž, BeWell Massage Fyzio</t>
  </si>
  <si>
    <t>FP25-299</t>
  </si>
  <si>
    <t>ZV510059</t>
  </si>
  <si>
    <t>ZV510067</t>
  </si>
  <si>
    <t>vit. a dopl. výž., Green Medical, s.r.o.</t>
  </si>
  <si>
    <t>d - Lepótová Amália</t>
  </si>
  <si>
    <t>CPZ25035</t>
  </si>
  <si>
    <t>Lepótová  Amália</t>
  </si>
  <si>
    <t>FP25-165</t>
  </si>
  <si>
    <t>Zabezpečenie športovej prípravy za 03/2025 20,5 h.</t>
  </si>
  <si>
    <t>FP25-166</t>
  </si>
  <si>
    <t>Zabezpečenie športovej prípravy 05/2025 16,5 h.</t>
  </si>
  <si>
    <t>FP25-167</t>
  </si>
  <si>
    <t>Zabezpečenie športovej prípravy 04/2025 21 hod.</t>
  </si>
  <si>
    <t>FP25-169</t>
  </si>
  <si>
    <t>Zabezpečenie športovej prípravy za 02/2025 12,5 h.</t>
  </si>
  <si>
    <t>FP25-171</t>
  </si>
  <si>
    <t>Zabezpečenie športovej prípravy za 01/2025 18,5h.</t>
  </si>
  <si>
    <t>CPZ25041</t>
  </si>
  <si>
    <t>ZV506064</t>
  </si>
  <si>
    <t>CPZ25086</t>
  </si>
  <si>
    <t>ZV507006</t>
  </si>
  <si>
    <t>ZV507008</t>
  </si>
  <si>
    <t>FP25-201</t>
  </si>
  <si>
    <t>ZV507010</t>
  </si>
  <si>
    <t>CPZ25125</t>
  </si>
  <si>
    <t>FP25-219</t>
  </si>
  <si>
    <t>Zabezpečenie športovej prípravy za 07/2025, 23,5h.</t>
  </si>
  <si>
    <t>CPZ25147</t>
  </si>
  <si>
    <t>CPZ25155</t>
  </si>
  <si>
    <t>FP25-242</t>
  </si>
  <si>
    <t>Zabezpečenie športovej prípravy za 08/2025 8,5 h.</t>
  </si>
  <si>
    <t>ZV509009</t>
  </si>
  <si>
    <t>doplnky výživy, Essentia, s.r.o.</t>
  </si>
  <si>
    <t>ZV509010</t>
  </si>
  <si>
    <t>01.09.25</t>
  </si>
  <si>
    <t>regeneračné nohavice, Pro Vital Akademia</t>
  </si>
  <si>
    <t>ZV509011</t>
  </si>
  <si>
    <t>ZV509012</t>
  </si>
  <si>
    <t>doplnky výživy, GOODIE s.r.o.</t>
  </si>
  <si>
    <t>ZV509013</t>
  </si>
  <si>
    <t>16.08.25</t>
  </si>
  <si>
    <t>športové oblečenie, BOUT YOU SE CO KG</t>
  </si>
  <si>
    <t>ZV509014</t>
  </si>
  <si>
    <t>ZV509015</t>
  </si>
  <si>
    <t>FP25-282</t>
  </si>
  <si>
    <t>Zabezpečenie športovej prípravy za 09/2025 24 hod.</t>
  </si>
  <si>
    <t>ZV510034</t>
  </si>
  <si>
    <t>ZV510035</t>
  </si>
  <si>
    <t>ZV510037</t>
  </si>
  <si>
    <t>d - Novotná Eva</t>
  </si>
  <si>
    <t>FP25-120</t>
  </si>
  <si>
    <t>FUNSTAR SLOVAKIA s.r.o.</t>
  </si>
  <si>
    <t>FP25-121</t>
  </si>
  <si>
    <t>FP25-122</t>
  </si>
  <si>
    <t>FP25-125</t>
  </si>
  <si>
    <t>Zabezpečenie športovej prípravy za 01/2025 64 hod.</t>
  </si>
  <si>
    <t>Andrej Dzelinskij - DZELAN</t>
  </si>
  <si>
    <t>FP25-126</t>
  </si>
  <si>
    <t>Zabezpečenie športovej prípravy za 02/2025 60 hod.</t>
  </si>
  <si>
    <t>FP25-127</t>
  </si>
  <si>
    <t>FP25-143</t>
  </si>
  <si>
    <t>Prenájom šprotovej haly za 01-04/2025 126 hod.</t>
  </si>
  <si>
    <t>Stolnotenisový klub Lokomotíva Košice</t>
  </si>
  <si>
    <t>FP25-144</t>
  </si>
  <si>
    <t>Stolnotenisový materiál</t>
  </si>
  <si>
    <t>FP25-145</t>
  </si>
  <si>
    <t>Zabezpečenie športovej prípravy za 05/2025 32 hod.</t>
  </si>
  <si>
    <t>FP25-146</t>
  </si>
  <si>
    <t>FP25-149</t>
  </si>
  <si>
    <t>Regeneračné a rehabilitačné služby za 01-05/2025</t>
  </si>
  <si>
    <t>Ing. Vladimír Ščerbanovský</t>
  </si>
  <si>
    <t>ZV506086</t>
  </si>
  <si>
    <t>30.04.25</t>
  </si>
  <si>
    <t>pitný režim, TESCO STORES SR, a. s.</t>
  </si>
  <si>
    <t>ZV506087</t>
  </si>
  <si>
    <t>ZV506091</t>
  </si>
  <si>
    <t>21.08.25</t>
  </si>
  <si>
    <t>pitný režim, TESCO STORES SR, s.r.o.</t>
  </si>
  <si>
    <t>ZV506094</t>
  </si>
  <si>
    <t>13.04.25</t>
  </si>
  <si>
    <t>športová obuv, US Direct eCommerce Ltd</t>
  </si>
  <si>
    <t>CPZ25055</t>
  </si>
  <si>
    <t>CP, sústredenie Košice január 2.-31.1.25</t>
  </si>
  <si>
    <t>Jurko Ladislav</t>
  </si>
  <si>
    <t>CPZ25056</t>
  </si>
  <si>
    <t>CPZ25057</t>
  </si>
  <si>
    <t>CP, tréningový kemp Topoľčany, 20.-25.1.25</t>
  </si>
  <si>
    <t>CPZ25058</t>
  </si>
  <si>
    <t>CPZ25059</t>
  </si>
  <si>
    <t>CP, sústredenie Košice február 3.-28.2.2025</t>
  </si>
  <si>
    <t>CPZ25060</t>
  </si>
  <si>
    <t>CPZ25061</t>
  </si>
  <si>
    <t>CP, sústredenie Topoľčany, 10.-14.2.2025</t>
  </si>
  <si>
    <t>CPZ25062</t>
  </si>
  <si>
    <t>CPZ25063</t>
  </si>
  <si>
    <t>CP, sústredenie Košice marec 3.-28.3.2025</t>
  </si>
  <si>
    <t>CPZ25064</t>
  </si>
  <si>
    <t>CPZ25065</t>
  </si>
  <si>
    <t>CP, sústredenie Topoľčany, 10.-14.3.2025</t>
  </si>
  <si>
    <t>CPZ25066</t>
  </si>
  <si>
    <t>CPZ25067</t>
  </si>
  <si>
    <t>CP, sústredenie Košice apríl, 31.3.-30.4.25</t>
  </si>
  <si>
    <t>CPZ25068</t>
  </si>
  <si>
    <t>CPZ25069</t>
  </si>
  <si>
    <t>CP, sústredenie Košice máj 2.-30.5.2025</t>
  </si>
  <si>
    <t>CPZ25070</t>
  </si>
  <si>
    <t>ZV506109</t>
  </si>
  <si>
    <t>FP25-185</t>
  </si>
  <si>
    <t>Rovaa Professional, s. r. o.</t>
  </si>
  <si>
    <t>FP25-190</t>
  </si>
  <si>
    <t>Zabezpečenie športovej prípravy za 06/2025 49 hod.</t>
  </si>
  <si>
    <t>ZV507025</t>
  </si>
  <si>
    <t>29.05.25</t>
  </si>
  <si>
    <t>ZV507029</t>
  </si>
  <si>
    <t>04.05.25</t>
  </si>
  <si>
    <t>športová obuv, SPORTISIMO SK sro</t>
  </si>
  <si>
    <t>CPZ25129</t>
  </si>
  <si>
    <t>CP, sústredenie Košice jún, 2.-27.6.2025</t>
  </si>
  <si>
    <t>CPZ25130</t>
  </si>
  <si>
    <t>FP25-229</t>
  </si>
  <si>
    <t>Zabezpečenie športovej prípravy za 07/2025 37 hod.</t>
  </si>
  <si>
    <t>FP25-231</t>
  </si>
  <si>
    <t>Prenájom stolnotenisovej haly za 05-07/2025</t>
  </si>
  <si>
    <t>FP25-237</t>
  </si>
  <si>
    <t>FP25-252</t>
  </si>
  <si>
    <t>Zabezpečenie športovej prípravy za 08/2025 48 hod.</t>
  </si>
  <si>
    <t>CPZ25214</t>
  </si>
  <si>
    <t>CP, denná tréningová príprava Košice júl</t>
  </si>
  <si>
    <t>CPZ25215</t>
  </si>
  <si>
    <t>CPZ25221</t>
  </si>
  <si>
    <t>CP, denná tréningová príprava Košice august</t>
  </si>
  <si>
    <t>CPZ25222</t>
  </si>
  <si>
    <t>ZV509040</t>
  </si>
  <si>
    <t>13.08.25</t>
  </si>
  <si>
    <t>pitný režim, Dr. Max 100 s. r. o.</t>
  </si>
  <si>
    <t>FP25-296</t>
  </si>
  <si>
    <t>Stolnotenisový materiál pre Evu Novotnú</t>
  </si>
  <si>
    <t>ZV510054</t>
  </si>
  <si>
    <t>21.10.25</t>
  </si>
  <si>
    <t>FP25-307</t>
  </si>
  <si>
    <t>Regeneračné cvičenia, masáže a fyzioterapia, EN</t>
  </si>
  <si>
    <t>ZV510057</t>
  </si>
  <si>
    <t>d - Tutura Marek</t>
  </si>
  <si>
    <t>ZV503005</t>
  </si>
  <si>
    <t>Fyzioterapia - z TopTím 2025</t>
  </si>
  <si>
    <t>Tuturová Zuzana</t>
  </si>
  <si>
    <t>FP25-128</t>
  </si>
  <si>
    <t>Zabezpečenie športovej prípravy za 02/2025 27 hod.</t>
  </si>
  <si>
    <t>FP25-129</t>
  </si>
  <si>
    <t>Zabezpečenie športovej prípravy za 03/2025 20 hod.</t>
  </si>
  <si>
    <t>FP25-147</t>
  </si>
  <si>
    <t>Zabezpečenie športovej prípravy za 04/2025 27 hod.</t>
  </si>
  <si>
    <t>FP25-148</t>
  </si>
  <si>
    <t>ZV506004</t>
  </si>
  <si>
    <t>vitamíny, ViaNatura s. r. o.</t>
  </si>
  <si>
    <t>ZV506005</t>
  </si>
  <si>
    <t>náplasť URGO PLUZG, ViaNatura s. r. o.</t>
  </si>
  <si>
    <t>ZV506006</t>
  </si>
  <si>
    <t>loptičky 72 ks, FUNSTAR SLOVAKIA s.r.o.</t>
  </si>
  <si>
    <t>ZV506007</t>
  </si>
  <si>
    <t>ZV506008</t>
  </si>
  <si>
    <t>ZV506009</t>
  </si>
  <si>
    <t>batérie a ochr. sitká, WS Audiology SK</t>
  </si>
  <si>
    <t>ZV506010</t>
  </si>
  <si>
    <t>fyzioterapia, PhysioActive s. r. o.</t>
  </si>
  <si>
    <t>ZV506011</t>
  </si>
  <si>
    <t>štartovné MSR 2025</t>
  </si>
  <si>
    <t>ZV506012</t>
  </si>
  <si>
    <t>01.04.25</t>
  </si>
  <si>
    <t>stolnotenisový materiál, FUNSTAR SLOVAKI</t>
  </si>
  <si>
    <t>ZV506013</t>
  </si>
  <si>
    <t>16.03.25</t>
  </si>
  <si>
    <t>permanentka plaváreň, AQUA KUBÍN, s.r.o.</t>
  </si>
  <si>
    <t>FP25-159</t>
  </si>
  <si>
    <t>Prenájom šprotovej haly za 02-04/2025 45 hod.</t>
  </si>
  <si>
    <t>FP25-189</t>
  </si>
  <si>
    <t>Zabezpečenie šprotovej prípravy za 06/2025 28 hod.</t>
  </si>
  <si>
    <t>ZV508012</t>
  </si>
  <si>
    <t>19.05.25</t>
  </si>
  <si>
    <t>fyzioterapia, Physioactive s. r. o.</t>
  </si>
  <si>
    <t>ZV508013</t>
  </si>
  <si>
    <t>vyšetrenia + fyzio., PhysioActive sro</t>
  </si>
  <si>
    <t>ZV508014</t>
  </si>
  <si>
    <t>CPZ25132</t>
  </si>
  <si>
    <t>CP, tréningová príprava február, Košice</t>
  </si>
  <si>
    <t>Tutura  Marek</t>
  </si>
  <si>
    <t>CPZ25133</t>
  </si>
  <si>
    <t>CP, tréningová príprava marec 2025, Košice</t>
  </si>
  <si>
    <t>CPZ25137</t>
  </si>
  <si>
    <t>CP, sústredenie Košice apríl 2025</t>
  </si>
  <si>
    <t>CPZ25138</t>
  </si>
  <si>
    <t>CP, sústredenie Košice máj 2025</t>
  </si>
  <si>
    <t>CPZ25139</t>
  </si>
  <si>
    <t>CP, sústredenie Košice jún 2025</t>
  </si>
  <si>
    <t>FP25-228</t>
  </si>
  <si>
    <t>FP25-233</t>
  </si>
  <si>
    <t>Ubytovanie počas tréningového procesu 2 os.</t>
  </si>
  <si>
    <t>FP25-253</t>
  </si>
  <si>
    <t>Zabezpečenie športovej prípravy za 08/2025 13 hod.</t>
  </si>
  <si>
    <t>ZV509029</t>
  </si>
  <si>
    <t>výživové doplnky, ViaNatura s.r.o.</t>
  </si>
  <si>
    <t>CPZ25188</t>
  </si>
  <si>
    <t>CP, tréningová príprava Košice, 21.-31.7.25</t>
  </si>
  <si>
    <t>CPZ25233</t>
  </si>
  <si>
    <t>CP, denná tréningová príprava, Košice, 08/2025</t>
  </si>
  <si>
    <t>CPZ25234</t>
  </si>
  <si>
    <t>CP, turnaj Turčianska Teplá, 30.08.2025</t>
  </si>
  <si>
    <t>ZV510045</t>
  </si>
  <si>
    <t>30.08.25</t>
  </si>
  <si>
    <t>štartovné SPM, STK Trenčianska Teplá</t>
  </si>
  <si>
    <t>ZV510046</t>
  </si>
  <si>
    <t>vitamíny adopl. výž., ViaNatura s.r.o.</t>
  </si>
  <si>
    <t>ZV510047</t>
  </si>
  <si>
    <t>15.08.25</t>
  </si>
  <si>
    <t>gélové obklady, MEDIPO plus, s.r.o.</t>
  </si>
  <si>
    <t>ZV510048</t>
  </si>
  <si>
    <t>09.08.25</t>
  </si>
  <si>
    <t>regeneračný gél, Dr. Max 81 s.r.o.</t>
  </si>
  <si>
    <t>ZV510060</t>
  </si>
  <si>
    <t>d - Vaco Marek</t>
  </si>
  <si>
    <t>CPZ25073</t>
  </si>
  <si>
    <t>CP, tenisový turnaj C Banská Bystrica 15.02.2025</t>
  </si>
  <si>
    <t>CPZ25075</t>
  </si>
  <si>
    <t>CPZ25078</t>
  </si>
  <si>
    <t>CP, tenisový turnaj C Kysucké n. Mesto 22.-23.2.25</t>
  </si>
  <si>
    <t>CPZ25079</t>
  </si>
  <si>
    <t>CPZ25080</t>
  </si>
  <si>
    <t>CP, kondičný pobyt Králiky 04.03.2025</t>
  </si>
  <si>
    <t>Vaco Marián</t>
  </si>
  <si>
    <t>CPZ25081</t>
  </si>
  <si>
    <t>CPZ25082</t>
  </si>
  <si>
    <t>CP, Kondičný pobyt LIVINGO Taliansko 2.-6.4.25</t>
  </si>
  <si>
    <t>CPZ25083</t>
  </si>
  <si>
    <t>ZV506111</t>
  </si>
  <si>
    <t>vstup do šport. haly, DRIVE s.r.o.</t>
  </si>
  <si>
    <t>ZV506112</t>
  </si>
  <si>
    <t>28.02.25</t>
  </si>
  <si>
    <t>ZV506113</t>
  </si>
  <si>
    <t>ZV506114</t>
  </si>
  <si>
    <t>ZV506115</t>
  </si>
  <si>
    <t>13.02.25</t>
  </si>
  <si>
    <t>ZV506116</t>
  </si>
  <si>
    <t>24.01.25</t>
  </si>
  <si>
    <t>ZV506117</t>
  </si>
  <si>
    <t>vytamíny, Dr. Max 132 T, s. r. o.</t>
  </si>
  <si>
    <t>ZV506118</t>
  </si>
  <si>
    <t>11.01.25</t>
  </si>
  <si>
    <t>parný inhalátor, Webstores, s. r. o.</t>
  </si>
  <si>
    <t>ZV506119</t>
  </si>
  <si>
    <t>prenosná flaša kyslík, SKBuild s. r. o.</t>
  </si>
  <si>
    <t>ZV506120</t>
  </si>
  <si>
    <t>tenisový materiál, RADANSPORT sro</t>
  </si>
  <si>
    <t>ZV506121</t>
  </si>
  <si>
    <t>vitamíny a dopl. výž., FitForm.sk</t>
  </si>
  <si>
    <t>ZV506122</t>
  </si>
  <si>
    <t>ZV506123</t>
  </si>
  <si>
    <t>výpl. ten. rakety, Sample Sale SK</t>
  </si>
  <si>
    <t>ZV506124</t>
  </si>
  <si>
    <t>08.02.25</t>
  </si>
  <si>
    <t>nepremokavé ponožky, ForCamping s.r.o.</t>
  </si>
  <si>
    <t>ZV506125</t>
  </si>
  <si>
    <t>ZV506127</t>
  </si>
  <si>
    <t>08.04.25</t>
  </si>
  <si>
    <t>športové oblečenie, HEAD SPORT s.r.o.</t>
  </si>
  <si>
    <t>ZV506128</t>
  </si>
  <si>
    <t>tenis. obl. a tašky, HEAD SPORT s.r.o.</t>
  </si>
  <si>
    <t>CPZ25096</t>
  </si>
  <si>
    <t>CP, Deaf Polish Open 2025, Varšava 23.-27.4.25</t>
  </si>
  <si>
    <t>CPZ25097</t>
  </si>
  <si>
    <t>CPZ25104</t>
  </si>
  <si>
    <t>CP, turnaj STZ C Turčianske Teplice, 21.06.2025</t>
  </si>
  <si>
    <t>CPZ25105</t>
  </si>
  <si>
    <t>ZV507019</t>
  </si>
  <si>
    <t>06.02.25</t>
  </si>
  <si>
    <t>športové zateplené tričko, Endorphin Rep</t>
  </si>
  <si>
    <t>CPZ25113</t>
  </si>
  <si>
    <t>CP, Slovenia Deaf Open 2025, 07.-11.05.2025</t>
  </si>
  <si>
    <t>CPZ25114</t>
  </si>
  <si>
    <t>CPZ25115</t>
  </si>
  <si>
    <t>CP, Regionálne MSR v tenise Prievidza 17.05.2025</t>
  </si>
  <si>
    <t>CPZ25116</t>
  </si>
  <si>
    <t>FP25-214</t>
  </si>
  <si>
    <t>Zabezpečenie športovej prípravy za 04/2025 20 hod.</t>
  </si>
  <si>
    <t>Mgr. Marián Vaco - LUMAR agency</t>
  </si>
  <si>
    <t>ZV508001</t>
  </si>
  <si>
    <t>22.04.25</t>
  </si>
  <si>
    <t>športová čelenka, SPORTISIMO SK, s.r.o.</t>
  </si>
  <si>
    <t>ZV508002</t>
  </si>
  <si>
    <t>31.01.25</t>
  </si>
  <si>
    <t>porad. sl. v šport. prípr., Michal Ragač</t>
  </si>
  <si>
    <t>ZV508003</t>
  </si>
  <si>
    <t>lieky a dolpnky výživy, NaturePharm sro</t>
  </si>
  <si>
    <t>ZV508004</t>
  </si>
  <si>
    <t>vstup do aquaparku, AQUAPARK KOVÁČOVÁ</t>
  </si>
  <si>
    <t>ZV508005</t>
  </si>
  <si>
    <t>prenájom tenis. haly, TENIS CENTRUM, sro</t>
  </si>
  <si>
    <t>ZV508006</t>
  </si>
  <si>
    <t>lieky a doplnky výživy, NaturePharm sro</t>
  </si>
  <si>
    <t>ZV508007</t>
  </si>
  <si>
    <t>ZV508008</t>
  </si>
  <si>
    <t>14.05.25</t>
  </si>
  <si>
    <t>lieky a doplnky výživy, Dr. Max 159 sro</t>
  </si>
  <si>
    <t>CPZ25134</t>
  </si>
  <si>
    <t>CP, kondičný pobyt Mýto pod Ďumbierom, 8.2.25</t>
  </si>
  <si>
    <t>CPZ25135</t>
  </si>
  <si>
    <t>ZV509018</t>
  </si>
  <si>
    <t>17.07.25</t>
  </si>
  <si>
    <t>vstup do fitness, FitnCo, s.r.o.</t>
  </si>
  <si>
    <t>ZV509019</t>
  </si>
  <si>
    <t>ZV509020</t>
  </si>
  <si>
    <t>31.07.25</t>
  </si>
  <si>
    <t>ZV509021</t>
  </si>
  <si>
    <t>17.06.25</t>
  </si>
  <si>
    <t>vstup do fitness, URBAN FITNESS, s.r.o.</t>
  </si>
  <si>
    <t>ZV509022</t>
  </si>
  <si>
    <t>ZV509023</t>
  </si>
  <si>
    <t>01.06.25</t>
  </si>
  <si>
    <t>permanentka do fitness, FitnCo, s.r.o.</t>
  </si>
  <si>
    <t>CPZ25186</t>
  </si>
  <si>
    <t>CP, turnaj STZ trieda C, Turčianske Teplice 21.6.2</t>
  </si>
  <si>
    <t>CPZ25187</t>
  </si>
  <si>
    <t>CPZ25202</t>
  </si>
  <si>
    <t>CP, športová diagnostika, Bratilslava 30.07.2025</t>
  </si>
  <si>
    <t>CPZ25203</t>
  </si>
  <si>
    <t>CPZ25204</t>
  </si>
  <si>
    <t>CP, turnaj Deaf Kozerki Open 26.-.30.8.2025</t>
  </si>
  <si>
    <t>CPZ25205</t>
  </si>
  <si>
    <t>CPZ25206</t>
  </si>
  <si>
    <t>CP, MSR v tenise Košice 16.09.2025</t>
  </si>
  <si>
    <t>CPZ25207</t>
  </si>
  <si>
    <t>CP, turnaj STZ muži Nitra, 06.09.2025</t>
  </si>
  <si>
    <t>CPZ25208</t>
  </si>
  <si>
    <t>FP25-270</t>
  </si>
  <si>
    <t>Zabezpečenie športovej prípravy 01-04/2025 62 hod.</t>
  </si>
  <si>
    <t>ZV510010</t>
  </si>
  <si>
    <t>tenisové loptičky, BOZISPORT, sro</t>
  </si>
  <si>
    <t>ZV510011</t>
  </si>
  <si>
    <t>pánske šport. tričko, WW RACKET SPORTS</t>
  </si>
  <si>
    <t>ZV510012</t>
  </si>
  <si>
    <t>03.10.25</t>
  </si>
  <si>
    <t>šport. ponožky, HEAD SPORT s.r.o.</t>
  </si>
  <si>
    <t>ZV510013</t>
  </si>
  <si>
    <t>24.09.25</t>
  </si>
  <si>
    <t>ZV510014</t>
  </si>
  <si>
    <t>26.09.25</t>
  </si>
  <si>
    <t>šport. mat a oblečenie, HEAD SPORT sro</t>
  </si>
  <si>
    <t>tenisová raketa, gripy, HEAD SPORT sro</t>
  </si>
  <si>
    <t>ZV510039</t>
  </si>
  <si>
    <t>doplnky výživy, SPORTISIMO SK</t>
  </si>
  <si>
    <t>šport. mat a dopl. výž., SPORTISIMO SK</t>
  </si>
  <si>
    <t>ZV510040</t>
  </si>
  <si>
    <t>23.08.25</t>
  </si>
  <si>
    <t>štartovné turnaj A, LTC Lieskovec</t>
  </si>
  <si>
    <t>ZV510041</t>
  </si>
  <si>
    <t>vitamíny, EIDOS spol, s.r.o.</t>
  </si>
  <si>
    <t>ZV510042</t>
  </si>
  <si>
    <t>vitamíny, EIDOS spol. s.r.o.</t>
  </si>
  <si>
    <t>FP25-301</t>
  </si>
  <si>
    <t>Prenájom tenisovej haly 03-09/2025 Marek Vaco</t>
  </si>
  <si>
    <t>Ing. Jana Tužinská - ŠPORT CENTRUM</t>
  </si>
  <si>
    <t>c - zabezpečenie činnosti a úloh v roku 2025</t>
  </si>
  <si>
    <t>FP25-089</t>
  </si>
  <si>
    <t>Účastnícky poplatok EDSO v rámci  EDBC 2025 Brno</t>
  </si>
  <si>
    <t>FP25-091</t>
  </si>
  <si>
    <t>EFFORT ZVOLEN s.r.o.</t>
  </si>
  <si>
    <t>FP25-096</t>
  </si>
  <si>
    <t>Tonery do tlačiarne</t>
  </si>
  <si>
    <t>PRYZMAT Slovakia, s.r.o.</t>
  </si>
  <si>
    <t>ŠÚ25-173</t>
  </si>
  <si>
    <t>Tatra banka, a.s.</t>
  </si>
  <si>
    <t>ŠÚ25-174</t>
  </si>
  <si>
    <t>FP25-097</t>
  </si>
  <si>
    <t>pens.com</t>
  </si>
  <si>
    <t>CPZ25019</t>
  </si>
  <si>
    <t>CP, 5. kolo bowlingovej ligy, 04.-06.04.25 Žilina</t>
  </si>
  <si>
    <t>Hlavatý  Ladislav</t>
  </si>
  <si>
    <t>ZV504001</t>
  </si>
  <si>
    <t>poštové služby, Slovenská pošta, a. s.</t>
  </si>
  <si>
    <t>Podmanický Tomáš, Ing.</t>
  </si>
  <si>
    <t>ZV504002</t>
  </si>
  <si>
    <t>FP25-098</t>
  </si>
  <si>
    <t>SK Kuklenská Brno z.s.</t>
  </si>
  <si>
    <t>FP25-099</t>
  </si>
  <si>
    <t>Slovak Telekom, a.s.</t>
  </si>
  <si>
    <t>ZV504003</t>
  </si>
  <si>
    <t>16.04.25</t>
  </si>
  <si>
    <t>Roman Krajčír - ROMI</t>
  </si>
  <si>
    <t>ZV504004</t>
  </si>
  <si>
    <t>ZV504005</t>
  </si>
  <si>
    <t>ZV504006</t>
  </si>
  <si>
    <t>hygienické potreby, dm drogerie markt</t>
  </si>
  <si>
    <t>Zajíčková Irena, Ing.</t>
  </si>
  <si>
    <t>ZV504007</t>
  </si>
  <si>
    <t>mesačná licencia Adobe Acrobat Pro 2x</t>
  </si>
  <si>
    <t>Adobe Systems Incorporated</t>
  </si>
  <si>
    <t>FP25-100</t>
  </si>
  <si>
    <t>Atletický oddiel Telovýchovnej jednoty Slávia STU</t>
  </si>
  <si>
    <t>ZV504008</t>
  </si>
  <si>
    <t>FP25-101</t>
  </si>
  <si>
    <t>FP25-102</t>
  </si>
  <si>
    <t>Alza.sk s. r. o.</t>
  </si>
  <si>
    <t>CPZ25020</t>
  </si>
  <si>
    <t>CP, Grand Prix A, Trenčín, 11.01.25</t>
  </si>
  <si>
    <t>Petrovič Peter</t>
  </si>
  <si>
    <t>CPZ25021</t>
  </si>
  <si>
    <t>CP, Grand Prix B, Banská Bystrica, 01.02.25</t>
  </si>
  <si>
    <t>CPZ25022</t>
  </si>
  <si>
    <t>CP, Grand Prix A, Tenčín 11.01.25</t>
  </si>
  <si>
    <t>Maďar Peter</t>
  </si>
  <si>
    <t>CPZ25023</t>
  </si>
  <si>
    <t>FP25-103</t>
  </si>
  <si>
    <t>Poplatok za organizáciu MS v aplskom lyž. 2025</t>
  </si>
  <si>
    <t>COMITE INTERNATIONAL DES SPORTS DES SOURDS INC Mai</t>
  </si>
  <si>
    <t>ZV504009</t>
  </si>
  <si>
    <t>ZV504010</t>
  </si>
  <si>
    <t>Stanková Daniela, Ing.</t>
  </si>
  <si>
    <t>ŠÚ25-196</t>
  </si>
  <si>
    <t>ZV504012</t>
  </si>
  <si>
    <t>Prenájom telocvične Karate Klub Willo</t>
  </si>
  <si>
    <t>KARATE KLUB Willo Bratislava</t>
  </si>
  <si>
    <t>ŠÚ25-205</t>
  </si>
  <si>
    <t>ZV504013</t>
  </si>
  <si>
    <t>Fabšičová Milena, Mgr.</t>
  </si>
  <si>
    <t>FP25-105</t>
  </si>
  <si>
    <t>Zabezpečenie športovej prípravy 04/2025 8 hod.</t>
  </si>
  <si>
    <t>PaedDr. Miloš Štefek</t>
  </si>
  <si>
    <t>FP25-106</t>
  </si>
  <si>
    <t>Lamitec, spol. s r.o.</t>
  </si>
  <si>
    <t>Občerstvenie na Deaflympijské dni</t>
  </si>
  <si>
    <t>FP25-107</t>
  </si>
  <si>
    <t>Upratovacie služby 04/2025 10 hod.</t>
  </si>
  <si>
    <t>FP25-109</t>
  </si>
  <si>
    <t>S-fin s.r.o.</t>
  </si>
  <si>
    <t>FP25-110</t>
  </si>
  <si>
    <t>FP25-111</t>
  </si>
  <si>
    <t>Služby tlmočníka na stretnutí deaflympionikov</t>
  </si>
  <si>
    <t>Maroš Sovák</t>
  </si>
  <si>
    <t>FP25-112</t>
  </si>
  <si>
    <t>Zabezpečenie športovej prípravy 04/2025 4 hod.</t>
  </si>
  <si>
    <t>FP25-113</t>
  </si>
  <si>
    <t>FP25-114</t>
  </si>
  <si>
    <t>REGF Šarina s.r.o.</t>
  </si>
  <si>
    <t>ZV505001</t>
  </si>
  <si>
    <t>ZV505002</t>
  </si>
  <si>
    <t>02.05.25</t>
  </si>
  <si>
    <t>štartovné KAWASAKI SLOVAK OPEN 2025</t>
  </si>
  <si>
    <t>ZV505003</t>
  </si>
  <si>
    <t>04.03.2025</t>
  </si>
  <si>
    <t>prenájom kurtu, SPORT ARENA s.r.o.</t>
  </si>
  <si>
    <t>ZV505004</t>
  </si>
  <si>
    <t>centr. kon. príp. Vladimár Donoval</t>
  </si>
  <si>
    <t>ZV505005</t>
  </si>
  <si>
    <t>05.05.25</t>
  </si>
  <si>
    <t>CPZ25025</t>
  </si>
  <si>
    <t>CP, EDBC 24.04.-27.04.2025, Brno CZ</t>
  </si>
  <si>
    <t>Jurčiak  Ján</t>
  </si>
  <si>
    <t>CPZ25026</t>
  </si>
  <si>
    <t>CPZ25027</t>
  </si>
  <si>
    <t>Petrovičová Andrea</t>
  </si>
  <si>
    <t>FP25-115</t>
  </si>
  <si>
    <t>Ubyt. šport. a trénerov stretnutie deaflympionikov</t>
  </si>
  <si>
    <t>CPI Hotels Slovakia, s. r. o.</t>
  </si>
  <si>
    <t>FP25-116</t>
  </si>
  <si>
    <t>3G, s.r.o.</t>
  </si>
  <si>
    <t>FP25-117</t>
  </si>
  <si>
    <t>VÍNO MATYŠÁK, s.r.o.</t>
  </si>
  <si>
    <t>ZV505006</t>
  </si>
  <si>
    <t>lekárska prehliadka, Med4Sport s.r.o.</t>
  </si>
  <si>
    <t>ZV505007</t>
  </si>
  <si>
    <t>vstup na kurt, AQUALAND Slovakia, s.r.o.</t>
  </si>
  <si>
    <t>ZV505008</t>
  </si>
  <si>
    <t>20.04.25</t>
  </si>
  <si>
    <t>vstup na kurt, AQUALAND SLovakia, s.r.o.</t>
  </si>
  <si>
    <t>ZV505009</t>
  </si>
  <si>
    <t>mes. perm. + výž. dopl., GUTER ENGEL sro</t>
  </si>
  <si>
    <t>Smash prášková pumpa</t>
  </si>
  <si>
    <t>ZV505010</t>
  </si>
  <si>
    <t>01.03.25</t>
  </si>
  <si>
    <t>permanentka mesačná, MEGAGYM Invest sro</t>
  </si>
  <si>
    <t>ZV505011</t>
  </si>
  <si>
    <t>ZV505012</t>
  </si>
  <si>
    <t>ZV505013</t>
  </si>
  <si>
    <t>ochranné sklo na sl. tel. DATES MOBILE</t>
  </si>
  <si>
    <t>ZV505014</t>
  </si>
  <si>
    <t>ochranný obal na sl. tel., JM Group sro</t>
  </si>
  <si>
    <t>ZV505015</t>
  </si>
  <si>
    <t>školenie trénerov SFZ, 24payticketin</t>
  </si>
  <si>
    <t>ZV505016</t>
  </si>
  <si>
    <t>fixačná lep. páska, ŠEVT a. s.</t>
  </si>
  <si>
    <t>ZV505017</t>
  </si>
  <si>
    <t>štartovné poplatky, SBZ</t>
  </si>
  <si>
    <t>FP25-119</t>
  </si>
  <si>
    <t>ZV505019</t>
  </si>
  <si>
    <t>9.05.25</t>
  </si>
  <si>
    <t>ZV505020</t>
  </si>
  <si>
    <t>FP25-124</t>
  </si>
  <si>
    <t>Websupport, s.r.o.</t>
  </si>
  <si>
    <t>ZV505021</t>
  </si>
  <si>
    <t>FP25-131</t>
  </si>
  <si>
    <t>Sysworld s. r. o.</t>
  </si>
  <si>
    <t>FP25-132</t>
  </si>
  <si>
    <t>D one PRINT, s. r. o.</t>
  </si>
  <si>
    <t>FP25-133</t>
  </si>
  <si>
    <t>portal Verenjná správa SR - ročný prístup</t>
  </si>
  <si>
    <t>Poradca podnikateľa, spol. s r.o.</t>
  </si>
  <si>
    <t>FP25-134</t>
  </si>
  <si>
    <t>MASTER SPORT s. r. o.</t>
  </si>
  <si>
    <t>FP25-135</t>
  </si>
  <si>
    <t>Upratovacie služby 05/2025 10 hod.</t>
  </si>
  <si>
    <t>CPZ25028</t>
  </si>
  <si>
    <t>CP, tréningový kemp, 12.04.25, Zvolen</t>
  </si>
  <si>
    <t>CPZ25029</t>
  </si>
  <si>
    <t>CPZ25030</t>
  </si>
  <si>
    <t>CP, KAWASAKI SLOVAK OPEN 2025, 07.05.25</t>
  </si>
  <si>
    <t>CPZ25031</t>
  </si>
  <si>
    <t>CPZ25032</t>
  </si>
  <si>
    <t>CP, 7. kolo bowlingovej ligy, 30.-31.05.25</t>
  </si>
  <si>
    <t>FP25-136</t>
  </si>
  <si>
    <t>Grafické práce - 25,4 hodín- Výročná správa 24</t>
  </si>
  <si>
    <t>Filip Stanko</t>
  </si>
  <si>
    <t>FP25-150</t>
  </si>
  <si>
    <t>Ročné členstvo v org. World Deaf Gold Federation</t>
  </si>
  <si>
    <t>World Deaf Golf Federation</t>
  </si>
  <si>
    <t>FP25-151</t>
  </si>
  <si>
    <t>ITP Invest, s.r.o.</t>
  </si>
  <si>
    <t>FP25-152</t>
  </si>
  <si>
    <t>ANWELL, s.r.o.</t>
  </si>
  <si>
    <t>FP25-155</t>
  </si>
  <si>
    <t>Materiálno-technické zabezpečenie MSR 2025</t>
  </si>
  <si>
    <t>Atletický klub Slávia UK Bratislava</t>
  </si>
  <si>
    <t>FP25-156</t>
  </si>
  <si>
    <t>Dopravné služby 3.-4.6.2025 Deaflympijské dni</t>
  </si>
  <si>
    <t>SATUR TRANSPORT a.s.</t>
  </si>
  <si>
    <t>ZV506014</t>
  </si>
  <si>
    <t>občerstvenie deaf. dni 25, edelia.sk sro</t>
  </si>
  <si>
    <t>ZV506015</t>
  </si>
  <si>
    <t>občer. na MSR v atletike 25, NAŠI s.r.o.</t>
  </si>
  <si>
    <t>ZV506016</t>
  </si>
  <si>
    <t>strava na MSR v atletike 25, G BUILDIN</t>
  </si>
  <si>
    <t>ZV506017</t>
  </si>
  <si>
    <t>tlač výročnej správy 130strán, FaxCopy</t>
  </si>
  <si>
    <t>ZV506018</t>
  </si>
  <si>
    <t>04.06.25</t>
  </si>
  <si>
    <t>ZV506019</t>
  </si>
  <si>
    <t>ProVera Consult, s.r.o.</t>
  </si>
  <si>
    <t>CPZ25036</t>
  </si>
  <si>
    <t>CP, stretnutie deaflympionikov a zasadnutie VV</t>
  </si>
  <si>
    <t>Maťovčík Július</t>
  </si>
  <si>
    <t>FP25-161</t>
  </si>
  <si>
    <t>Zabezpečenie športovej prípravy za 04/2025 26 hod.</t>
  </si>
  <si>
    <t>FP25-162</t>
  </si>
  <si>
    <t>Zabezpečenie športovej prípravy za 05/2025 26 hod.</t>
  </si>
  <si>
    <t>FP25-163</t>
  </si>
  <si>
    <t>Zabezpečenie športovej prípravy 04-05/2025</t>
  </si>
  <si>
    <t>FP25-175</t>
  </si>
  <si>
    <t>Strava pre účastníkov na Deaflympijské dni 2025</t>
  </si>
  <si>
    <t>Spojená škola internátna pre deti a žiakov so sluc</t>
  </si>
  <si>
    <t>FP25-177</t>
  </si>
  <si>
    <t>FP25-178</t>
  </si>
  <si>
    <t>Zabezpečenie športovej prípravy za 05/2025 10 hod.</t>
  </si>
  <si>
    <t>FP25-179</t>
  </si>
  <si>
    <t>Tlač výročnej správy 2ks</t>
  </si>
  <si>
    <t>ZV506095</t>
  </si>
  <si>
    <t>štartovné NŠK1922, Slov. Bowl. Zväz</t>
  </si>
  <si>
    <t>FP25-180</t>
  </si>
  <si>
    <t>CPZ25054</t>
  </si>
  <si>
    <t>CP, stretnutie deaflympionikov 03.5.25</t>
  </si>
  <si>
    <t>ZV506100</t>
  </si>
  <si>
    <t>cest. lístky na Deaf. dni, ZSSK, a. s.</t>
  </si>
  <si>
    <t>Roman Ľupták</t>
  </si>
  <si>
    <t>ZV506103</t>
  </si>
  <si>
    <t>cest. lístok na VZ 2025, ZSSK, a. s.</t>
  </si>
  <si>
    <t>Forraiová Danka</t>
  </si>
  <si>
    <t>FP25-182</t>
  </si>
  <si>
    <t>ZV506107</t>
  </si>
  <si>
    <t>Jurkovičová Katarína</t>
  </si>
  <si>
    <t>ZV506108</t>
  </si>
  <si>
    <t>CPZ25071</t>
  </si>
  <si>
    <t>CP, Valné Zhromaždenie 14.06.2025</t>
  </si>
  <si>
    <t>FP25-184</t>
  </si>
  <si>
    <t>Microsoft Ireland Operations Limited</t>
  </si>
  <si>
    <t>ZV506110</t>
  </si>
  <si>
    <t>cest. nák. Deaflympijské dni, ZSSK, a. s</t>
  </si>
  <si>
    <t>Spojená škola Jána Vojtaššáka Internátna</t>
  </si>
  <si>
    <t>ZV506126</t>
  </si>
  <si>
    <t>cest. náhr. pre SŠPSI v Prešove, ZSSK as</t>
  </si>
  <si>
    <t>Spojená škola Pavla Sabadoša internátna, Dukliansk</t>
  </si>
  <si>
    <t>FP25-186</t>
  </si>
  <si>
    <t>Oceľový kolík na vlajku s rotátorom</t>
  </si>
  <si>
    <t>L'FABRICA, s.r.o.</t>
  </si>
  <si>
    <t>CPZ25084</t>
  </si>
  <si>
    <t>CP, 8. kolo ligy nepoč. v bowlingu, 21.06.2025</t>
  </si>
  <si>
    <t>CPZ25095</t>
  </si>
  <si>
    <t>CP, Fyzická kotrola šport. mat., Topoľčany 10.6.25</t>
  </si>
  <si>
    <t>Dědeček Lukáš, Ing.</t>
  </si>
  <si>
    <t>ZV506142</t>
  </si>
  <si>
    <t>FP25-191</t>
  </si>
  <si>
    <t>Zabezpečenie športovej prípravy za 06/2025 8 hod.</t>
  </si>
  <si>
    <t>FP25-192</t>
  </si>
  <si>
    <t>Mgr.art. Katarína Babálová - KABKA</t>
  </si>
  <si>
    <t>FP25-193</t>
  </si>
  <si>
    <t>Upratovacie služby 06/2025 10 hod.</t>
  </si>
  <si>
    <t>FP25-194</t>
  </si>
  <si>
    <t>Služby tlmočníka 10. a 14.6.2025 13 hodín</t>
  </si>
  <si>
    <t>Mgr. Dávid Marko</t>
  </si>
  <si>
    <t>FP25-197</t>
  </si>
  <si>
    <t>Zabezpečenie športovej prípravy za 01/2025 16 hod.</t>
  </si>
  <si>
    <t>FP25-198</t>
  </si>
  <si>
    <t>Zabezpečenie športovej prípravy za 02/2025 16 hod.</t>
  </si>
  <si>
    <t>FP25-199</t>
  </si>
  <si>
    <t>Školenie zamestnancov DVS 5 hodín, dňa 01.07.2025</t>
  </si>
  <si>
    <t>Snepeda</t>
  </si>
  <si>
    <t>CPZ25109</t>
  </si>
  <si>
    <t>CP, tréningový kemp Zvolen 08.03.2025 MP</t>
  </si>
  <si>
    <t>CPZ25110</t>
  </si>
  <si>
    <t>CP, tréningový kemp Zvolen 08.03.2025</t>
  </si>
  <si>
    <t>CPZ25112</t>
  </si>
  <si>
    <t>CP, DMEC Itzum Nemecko, 19.-22.6.2025</t>
  </si>
  <si>
    <t>ZV507012</t>
  </si>
  <si>
    <t>šport. vyb. na deaf. rána, Decathlon SK</t>
  </si>
  <si>
    <t>ZV507013</t>
  </si>
  <si>
    <t>30.06.25</t>
  </si>
  <si>
    <t>občerstvenie na školenie 1.7.25, TERNO</t>
  </si>
  <si>
    <t>FP25-202</t>
  </si>
  <si>
    <t>Spracovanie miezd za 05/2025</t>
  </si>
  <si>
    <t>FP25-203</t>
  </si>
  <si>
    <t>Spracovanie miezd za 06/2025</t>
  </si>
  <si>
    <t>ZV507014</t>
  </si>
  <si>
    <t>vitamíny a dopl. výž., Mgr. Patrik VALO</t>
  </si>
  <si>
    <t>ZV507015</t>
  </si>
  <si>
    <t>reťaz, plásť, duše, Cyklošopa</t>
  </si>
  <si>
    <t>ZV507016</t>
  </si>
  <si>
    <t>Prenájom kancelárskych priestorov 7-9/2025</t>
  </si>
  <si>
    <t>ZV507017</t>
  </si>
  <si>
    <t>Krist Oliver, Mgr.</t>
  </si>
  <si>
    <t>ZV507018</t>
  </si>
  <si>
    <t>Bohumil Krist, JUDr.</t>
  </si>
  <si>
    <t>FP25-204</t>
  </si>
  <si>
    <t>FP25-205</t>
  </si>
  <si>
    <t>FP25-206</t>
  </si>
  <si>
    <t>Účastnícky poplatok kongres EDSO 15.8.25 Hannover</t>
  </si>
  <si>
    <t>European Deaf Sport Organization</t>
  </si>
  <si>
    <t>ZV507027</t>
  </si>
  <si>
    <t>poštové služby, Slovenská pošta a. s.</t>
  </si>
  <si>
    <t>ZV507028</t>
  </si>
  <si>
    <t>FP25-208</t>
  </si>
  <si>
    <t>Letenky pre M.F., J.M.,M.Š., Hannover kongres EDSO</t>
  </si>
  <si>
    <t>SATUR TRAVEL a.s.</t>
  </si>
  <si>
    <t>FP25-209</t>
  </si>
  <si>
    <t>ZV507030</t>
  </si>
  <si>
    <t>25.06.25</t>
  </si>
  <si>
    <t>kolieska 4ks, Smart Sport, s.r.o.</t>
  </si>
  <si>
    <t>Jozef Nazarej - CKM Poprad</t>
  </si>
  <si>
    <t>ZV507031</t>
  </si>
  <si>
    <t>ZV507032</t>
  </si>
  <si>
    <t>20-vstupová permanentka, Matúš Karabin</t>
  </si>
  <si>
    <t>ZV507033</t>
  </si>
  <si>
    <t>plášť, Miroslav Pichnarčík</t>
  </si>
  <si>
    <t>ZV507034</t>
  </si>
  <si>
    <t>platničky bŕzd, CYKLOMAX PP s.r.o.</t>
  </si>
  <si>
    <t>ZV507035</t>
  </si>
  <si>
    <t>cykl. šport. materiál, PAUL LANGE OSLANY</t>
  </si>
  <si>
    <t>ZV507036</t>
  </si>
  <si>
    <t>mesačná permanentka, Matúš Karabin</t>
  </si>
  <si>
    <t>FP25-210</t>
  </si>
  <si>
    <t>Tlmočenie posunkového jazyka 14.5., 6.6.2025, 7 h.</t>
  </si>
  <si>
    <t>ZV507045</t>
  </si>
  <si>
    <t>FP25-211</t>
  </si>
  <si>
    <t>COM-KLIMA, s.r.o.</t>
  </si>
  <si>
    <t>FP25-212</t>
  </si>
  <si>
    <t>CPZ25126</t>
  </si>
  <si>
    <t>CP, MSR juniorov, Košice, 12.-13.7.2025</t>
  </si>
  <si>
    <t>FP25-213</t>
  </si>
  <si>
    <t>ZV508015</t>
  </si>
  <si>
    <t>25.07.25</t>
  </si>
  <si>
    <t>Michal Králik</t>
  </si>
  <si>
    <t>ZV508018</t>
  </si>
  <si>
    <t>FP25-220</t>
  </si>
  <si>
    <t>Audiogram Simona Javorská</t>
  </si>
  <si>
    <t>ŠÚ25-521</t>
  </si>
  <si>
    <t>ZV508019</t>
  </si>
  <si>
    <t>ŠÚ25-568</t>
  </si>
  <si>
    <t>FP25-222</t>
  </si>
  <si>
    <t>Upratovacie služby 07/2025 10 hod.</t>
  </si>
  <si>
    <t>FP25-223</t>
  </si>
  <si>
    <t>ŠÚ25-593</t>
  </si>
  <si>
    <t>FP25-224</t>
  </si>
  <si>
    <t>FP25-226</t>
  </si>
  <si>
    <t>FP25-227</t>
  </si>
  <si>
    <t>ZV508020</t>
  </si>
  <si>
    <t>stolnotenis. mat., Rovaa Professional</t>
  </si>
  <si>
    <t>FP25-230</t>
  </si>
  <si>
    <t>Spracovanie miezd za 07/2025</t>
  </si>
  <si>
    <t>FP25-235</t>
  </si>
  <si>
    <t>Zabezpečenie športovej prípravy za 06/2025</t>
  </si>
  <si>
    <t>CPZ25156</t>
  </si>
  <si>
    <t>CP, tréningový kemp vo Zvolene 14.6.2025</t>
  </si>
  <si>
    <t>CPZ25157</t>
  </si>
  <si>
    <t>CP, tréningový kemp vo Zvolene 29.-31.7.2025</t>
  </si>
  <si>
    <t>CPZ25158</t>
  </si>
  <si>
    <t>CP, tréningový kemp vo Zvolene 18.-21.8.2025</t>
  </si>
  <si>
    <t>ZV508023</t>
  </si>
  <si>
    <t>17.08.25</t>
  </si>
  <si>
    <t>cyklonavigácia Garmin, CONAN, s.r.o.</t>
  </si>
  <si>
    <t>ZV508024</t>
  </si>
  <si>
    <t>držiak na cyklonavigáciu, SLOVKOLEX sro</t>
  </si>
  <si>
    <t>FP25-239</t>
  </si>
  <si>
    <t>FP25-240</t>
  </si>
  <si>
    <t>Právne služby za mesiace máj až august 2025</t>
  </si>
  <si>
    <t>Mgr. Oliver Krist, advokát</t>
  </si>
  <si>
    <t>FP25-241</t>
  </si>
  <si>
    <t>Upratovacie služby 08/2025</t>
  </si>
  <si>
    <t>FP25-244</t>
  </si>
  <si>
    <t>Tlač materiálov na Deaf Tatry</t>
  </si>
  <si>
    <t>ZV509004</t>
  </si>
  <si>
    <t>28.08.25</t>
  </si>
  <si>
    <t>občerstv. ma MZB Europa Cup, TESCO</t>
  </si>
  <si>
    <t>CPZ25176</t>
  </si>
  <si>
    <t>CP, kongres EDSO, Hannover Nemecko, 13.-16.8.2025</t>
  </si>
  <si>
    <t>CPZ25177</t>
  </si>
  <si>
    <t>CPZ25178</t>
  </si>
  <si>
    <t>FP25-246</t>
  </si>
  <si>
    <t>Zabezpečenie športovej prípravy za 07/2025 4 hod.</t>
  </si>
  <si>
    <t>FP25-247</t>
  </si>
  <si>
    <t>Zabezpečenie športovej prípravy za 08/2025 8 hod.</t>
  </si>
  <si>
    <t>FP25-249</t>
  </si>
  <si>
    <t>Poháre na MTB Europa Cup 2025</t>
  </si>
  <si>
    <t>TOPA SPORT, s.r.o.</t>
  </si>
  <si>
    <t>FP25-250</t>
  </si>
  <si>
    <t>Materiál na podujatie Deaf Tatry 2025</t>
  </si>
  <si>
    <t>FP25-251</t>
  </si>
  <si>
    <t>Zabezpečenie organizácie MTB Europa Cup 29.-31.8.</t>
  </si>
  <si>
    <t>ROCHUS, s.r.o.</t>
  </si>
  <si>
    <t>FP25-254</t>
  </si>
  <si>
    <t>Spracovanie miezd za 08/2025</t>
  </si>
  <si>
    <t>FP25-255</t>
  </si>
  <si>
    <t>Služby tlmočníka za august 2025</t>
  </si>
  <si>
    <t>FP25-257</t>
  </si>
  <si>
    <t>ZV509016</t>
  </si>
  <si>
    <t>ZV509017</t>
  </si>
  <si>
    <t>FP25-259</t>
  </si>
  <si>
    <t>FP25-260</t>
  </si>
  <si>
    <t>FP25-261</t>
  </si>
  <si>
    <t>Antidopingová prednáška dňa 12.09.2025 Deaf Tatry</t>
  </si>
  <si>
    <t>Antidopingová agentúra Slovenskej republiky</t>
  </si>
  <si>
    <t>CPZ25181</t>
  </si>
  <si>
    <t>CP, tréningový kemp Slovinsko, 27.-31.8.2025</t>
  </si>
  <si>
    <t>CPZ25182</t>
  </si>
  <si>
    <t>CPZ25183</t>
  </si>
  <si>
    <t>FP25-262</t>
  </si>
  <si>
    <t>Nákup pohárov pre ČSR superpohár v bowlingu</t>
  </si>
  <si>
    <t>Victory sport, spol. s r.o.</t>
  </si>
  <si>
    <t>FP25-266</t>
  </si>
  <si>
    <t>ANDAN, s.r.o.</t>
  </si>
  <si>
    <t>FP25-268</t>
  </si>
  <si>
    <t>Kancelárske potreby</t>
  </si>
  <si>
    <t>Ubytovanie pre účastníkov kongresu ICSD 2025 Tokio</t>
  </si>
  <si>
    <t>CPZ25210</t>
  </si>
  <si>
    <t>CP, DeafTatry 25, VV DVS  12.-15.9.</t>
  </si>
  <si>
    <t>FP25-272</t>
  </si>
  <si>
    <t>PLUG s.r.o.</t>
  </si>
  <si>
    <t>CPZ25211</t>
  </si>
  <si>
    <t>CP, 3. kolo Deaf MTB Europa Cup, Poráč, 27.-31.8.</t>
  </si>
  <si>
    <t>ZV509039</t>
  </si>
  <si>
    <t>18.08.25</t>
  </si>
  <si>
    <t>FP25-274</t>
  </si>
  <si>
    <t>Mgr. Mario Porubec</t>
  </si>
  <si>
    <t>CPZ25213</t>
  </si>
  <si>
    <t>CP, fyzická kontrola + Deaf Tatry 2025, 11.-15.9.</t>
  </si>
  <si>
    <t>FP25-275</t>
  </si>
  <si>
    <t>FP25-276</t>
  </si>
  <si>
    <t>Mgr. Tomáš Leškovský, notár</t>
  </si>
  <si>
    <t>CPZ25216</t>
  </si>
  <si>
    <t>CP, Deaf Tatry 11.-14.9.2025</t>
  </si>
  <si>
    <t>CPZ25217</t>
  </si>
  <si>
    <t>CP, Deaf Tatry 11.-15.9.2025</t>
  </si>
  <si>
    <t>CPZ25218</t>
  </si>
  <si>
    <t>CPZ25219</t>
  </si>
  <si>
    <t>CPZ25220</t>
  </si>
  <si>
    <t>CP, Deaf Tatry 12.-15.9.2025</t>
  </si>
  <si>
    <t>Birka Peter</t>
  </si>
  <si>
    <t>ZV509041</t>
  </si>
  <si>
    <t>ZV509042</t>
  </si>
  <si>
    <t>ZV509043</t>
  </si>
  <si>
    <t>ZV509044</t>
  </si>
  <si>
    <t>ZV509045</t>
  </si>
  <si>
    <t>ZV509046</t>
  </si>
  <si>
    <t>FP25-279</t>
  </si>
  <si>
    <t>Účastnícky poplatok kongres ICSD 2025 Tokio</t>
  </si>
  <si>
    <t>FP25-280</t>
  </si>
  <si>
    <t>Prenájom kurtov Deaflympijské rána s volejbalom</t>
  </si>
  <si>
    <t>Compass Ventures s.r.o.</t>
  </si>
  <si>
    <t>ZV510002</t>
  </si>
  <si>
    <t>slovenská vlajka na LD, 2U spol. s.r.o</t>
  </si>
  <si>
    <t>ZV510003</t>
  </si>
  <si>
    <t>02.10.25</t>
  </si>
  <si>
    <t>občerst. pre stret. repre. LD, NAŠI sro</t>
  </si>
  <si>
    <t>ZV510004</t>
  </si>
  <si>
    <t>27.04.25</t>
  </si>
  <si>
    <t>ZV510005</t>
  </si>
  <si>
    <t>ZV510006</t>
  </si>
  <si>
    <t>ZV510007</t>
  </si>
  <si>
    <t>FP25-283</t>
  </si>
  <si>
    <t>Zabezpečenie športovej prípravy za 09/2025 10 hod.</t>
  </si>
  <si>
    <t>FP25-285</t>
  </si>
  <si>
    <t>Ubytovanie reprezentanta 25. LD 6.-8.10.25, MV</t>
  </si>
  <si>
    <t>Matej Sohár - POSSONIUM</t>
  </si>
  <si>
    <t>ZV510008</t>
  </si>
  <si>
    <t>27.09.25</t>
  </si>
  <si>
    <t>štartovné za družstvo žien, ČSSuperpohár</t>
  </si>
  <si>
    <t>FP25-287</t>
  </si>
  <si>
    <t>Ubytovanie reprezentantov 25. LD 7.10.25, MT, AD</t>
  </si>
  <si>
    <t>CPZ25223</t>
  </si>
  <si>
    <t>CP, ČSSP v bowlingu, Žilina, 27.-28.9.2025</t>
  </si>
  <si>
    <t>FP25-288</t>
  </si>
  <si>
    <t>Spracovanie miezd za 09/2025</t>
  </si>
  <si>
    <t>FP25-289</t>
  </si>
  <si>
    <t>Služby tlmočníka za september 1 hod.</t>
  </si>
  <si>
    <t>FP25-290</t>
  </si>
  <si>
    <t>FP25-293</t>
  </si>
  <si>
    <t>ubyt.+strava  DeafTatry 12.-15.9.25</t>
  </si>
  <si>
    <t>TATRA TRADING INTERNATIONAL s.r.o.</t>
  </si>
  <si>
    <t>ZV510015</t>
  </si>
  <si>
    <t>Prenájom kancelárskych priestorov 10-12/2025</t>
  </si>
  <si>
    <t>ZV510016</t>
  </si>
  <si>
    <t>FP25-294</t>
  </si>
  <si>
    <t>Upratovacie služby 09/2025</t>
  </si>
  <si>
    <t>prenajom sala DeafTatry 12.-15.9.25</t>
  </si>
  <si>
    <t>ost.sprostr.sluzby DeafTatry 12.-15.9.25</t>
  </si>
  <si>
    <t>FP25-295</t>
  </si>
  <si>
    <t>3ColorMedia</t>
  </si>
  <si>
    <t>ZV510017</t>
  </si>
  <si>
    <t>ZV510018</t>
  </si>
  <si>
    <t>ZV510019</t>
  </si>
  <si>
    <t>10.10.25</t>
  </si>
  <si>
    <t>ZV510020</t>
  </si>
  <si>
    <t>ZV510021</t>
  </si>
  <si>
    <t>07.10.25</t>
  </si>
  <si>
    <t>občer. repre prij. u prez. SR, NAŠI sro</t>
  </si>
  <si>
    <t>FP25-297</t>
  </si>
  <si>
    <t>Prenájom kurtu za 09/2025 2 dni Peter Petrovič</t>
  </si>
  <si>
    <t>CPZ25232</t>
  </si>
  <si>
    <t>CP, prijatie u prezidenta a VV, 8.,10.10.25</t>
  </si>
  <si>
    <t>ZV510043</t>
  </si>
  <si>
    <t>športový tábor, Naša Atletika, o. z.</t>
  </si>
  <si>
    <t>Freundenschussova Karin</t>
  </si>
  <si>
    <t>CPZ25235</t>
  </si>
  <si>
    <t>CP, Deaf Tatry a zasadnutie VV, 12.-14.9.25</t>
  </si>
  <si>
    <t>FP25-300</t>
  </si>
  <si>
    <t>FP25-302</t>
  </si>
  <si>
    <t>FP25-303</t>
  </si>
  <si>
    <t>B2B Partner s. r. o.</t>
  </si>
  <si>
    <t>FP25-305</t>
  </si>
  <si>
    <t>Fotodokumentácia Deaf Tatry 12.-14.9.2025</t>
  </si>
  <si>
    <t>Matej Kohút</t>
  </si>
  <si>
    <t>ZV510055</t>
  </si>
  <si>
    <t>napájací adaptér, FAST PLUS, a. s.</t>
  </si>
  <si>
    <t>ZV510056</t>
  </si>
  <si>
    <t>športové dresy, ATAK, výrobné družstvo</t>
  </si>
  <si>
    <t>Športový klub nepočujúcich Trenčín</t>
  </si>
  <si>
    <t>CPZ25243</t>
  </si>
  <si>
    <t>CP, turnaj kategórie A, Košice, 20.09.2025</t>
  </si>
  <si>
    <t>CPZ25244</t>
  </si>
  <si>
    <t>CPZ25245</t>
  </si>
  <si>
    <t>CP, zápasy ligovej súťaže klubov, Trenčín,12.10.25</t>
  </si>
  <si>
    <t>CPZ25246</t>
  </si>
  <si>
    <t>CPZ25247</t>
  </si>
  <si>
    <t>CP, turnaj VICTOR, Istanbul Turecko, 6.-9.10.2025</t>
  </si>
  <si>
    <t>CPZ25248</t>
  </si>
  <si>
    <t>CPZ25249</t>
  </si>
  <si>
    <t>CP, stretnutie s telek. spol., Nitra, 17.10.2025</t>
  </si>
  <si>
    <t>FP25-311</t>
  </si>
  <si>
    <t>ZV510063</t>
  </si>
  <si>
    <t>hygienicke prostr., Slovenský potravinár</t>
  </si>
  <si>
    <t>ZV510064</t>
  </si>
  <si>
    <t>20.10.25</t>
  </si>
  <si>
    <t>hygienické potre., TESCO STORES SR, a.s.</t>
  </si>
  <si>
    <t>ZV510065</t>
  </si>
  <si>
    <t>24.10.25</t>
  </si>
  <si>
    <t>ZV510066</t>
  </si>
  <si>
    <t>28.10.25</t>
  </si>
  <si>
    <t>hygienické potr.,BENU SK 77</t>
  </si>
  <si>
    <t>ZV510068</t>
  </si>
  <si>
    <t>g - zabezpečenie účasti športovej reprezentácie SR na 25. letnej Deaflympiáde 2025 v Tokiu</t>
  </si>
  <si>
    <t>FP25-093</t>
  </si>
  <si>
    <t>EUROSPORTS s.r.o.</t>
  </si>
  <si>
    <t>FP25-157</t>
  </si>
  <si>
    <t>Reprezentačné oblečenie na 25. letnú Deaflympiádu</t>
  </si>
  <si>
    <t>ŠÚ25-398</t>
  </si>
  <si>
    <t>ŠÚ25-404</t>
  </si>
  <si>
    <t>poplatok za spracovanie prevodu do zahraničia</t>
  </si>
  <si>
    <t>fp-nák.ubyt.balik vyprava LD TOKIO 2025 37os-časť2</t>
  </si>
  <si>
    <t>ŠÚ25-428</t>
  </si>
  <si>
    <t>výdavky ZB spracovanie platby TOKIO LD</t>
  </si>
  <si>
    <t>FP25-225</t>
  </si>
  <si>
    <t>dpolnk.sluzby potlač/výšivka na obleč. na 25. LD</t>
  </si>
  <si>
    <t>FP25-234</t>
  </si>
  <si>
    <t>Letenky pre 3 os. na 25. Letnú Deaflympiádu 2025</t>
  </si>
  <si>
    <t>FP25-236</t>
  </si>
  <si>
    <t>FP25-258</t>
  </si>
  <si>
    <t>Spoločenské oblečenie pre reprezentáciu na 25. LD</t>
  </si>
  <si>
    <t>Klub DONNA ROSI</t>
  </si>
  <si>
    <t>FP25-264</t>
  </si>
  <si>
    <t>Športová obuv pre reprezentantov na 25. LD Tokio</t>
  </si>
  <si>
    <t>INFINITY team, s.r.o.</t>
  </si>
  <si>
    <t>FP25-265</t>
  </si>
  <si>
    <t>Letenky pre 20 osôb na 25. LD v Tokiu 2025</t>
  </si>
  <si>
    <t>FP25-267</t>
  </si>
  <si>
    <t>MODIVO.com S.A.</t>
  </si>
  <si>
    <t>ŠÚ25-701</t>
  </si>
  <si>
    <t>FP25-298</t>
  </si>
  <si>
    <t>Účastnícke poplatky ICSD 25. LD 2025 Tokio</t>
  </si>
  <si>
    <t>ZV510044</t>
  </si>
  <si>
    <t>účastnícke poplatky 25. LD Tokio</t>
  </si>
  <si>
    <t>TOKYO SPORT BENEFITS CORPORATION</t>
  </si>
  <si>
    <t>FP25-308</t>
  </si>
  <si>
    <t>Reprezentačná športová obuv LD 2025 Tokio</t>
  </si>
  <si>
    <t>Zalando SE</t>
  </si>
  <si>
    <t>FP25-309</t>
  </si>
  <si>
    <t>FP25-310</t>
  </si>
  <si>
    <t>Zdravotnícke pomôcky a liečivá na 25. LD 2025</t>
  </si>
  <si>
    <t>Lekáreň RPT, s. r. o.</t>
  </si>
  <si>
    <t>FP25-312</t>
  </si>
  <si>
    <t>ZV510062</t>
  </si>
  <si>
    <t>27.10.25</t>
  </si>
  <si>
    <t>slovenské vlajky s tyčou, Temu</t>
  </si>
  <si>
    <t>FP25-313</t>
  </si>
  <si>
    <t>Cestovný kufor pre SK repre. 25. LD v Tokiu 2025</t>
  </si>
  <si>
    <t>SAMDEX, s.r.o.</t>
  </si>
  <si>
    <t>d - Pristač Dávid</t>
  </si>
  <si>
    <t>ZV511048</t>
  </si>
  <si>
    <t>tréningový proces 10/25, NAŠA ATLETIKA</t>
  </si>
  <si>
    <t>ZV511049</t>
  </si>
  <si>
    <t>tréningový proces 09/25, NAŠA ATLETIKA</t>
  </si>
  <si>
    <t>ZV511050</t>
  </si>
  <si>
    <t>tréningový proces 08/25, NAŠA ATLETIKA</t>
  </si>
  <si>
    <t>ZV511051</t>
  </si>
  <si>
    <t>15.07.25</t>
  </si>
  <si>
    <t>tréningový proces 07/25, NAŠA ATLETIKA</t>
  </si>
  <si>
    <t>ZV511052</t>
  </si>
  <si>
    <t>ZV511053</t>
  </si>
  <si>
    <t>tréningový proces 05/25, NAŠA ATLETIKA</t>
  </si>
  <si>
    <t>ZV511054</t>
  </si>
  <si>
    <t>tréningový proces 04/25, NAŠA ATLETIKA</t>
  </si>
  <si>
    <t>ZV511055</t>
  </si>
  <si>
    <t>03.03.25</t>
  </si>
  <si>
    <t>tréningový proces 03/25, NAŠA ATLETIKA</t>
  </si>
  <si>
    <t>ZV511056</t>
  </si>
  <si>
    <t>03.02.25</t>
  </si>
  <si>
    <t>tréningový proces 02/25, NAŠA ATLETIKA</t>
  </si>
  <si>
    <t>ZV511057</t>
  </si>
  <si>
    <t>tréningový proces 01/25, NAŠA ATLETIKA</t>
  </si>
  <si>
    <t>ZV511058</t>
  </si>
  <si>
    <t>fyzioterapia, FYZIOterapia EB sro</t>
  </si>
  <si>
    <t>ZV511059</t>
  </si>
  <si>
    <t>šport. oblečenie a tenisky, Retailors SK</t>
  </si>
  <si>
    <t>ZV511069</t>
  </si>
  <si>
    <t>01.11.25</t>
  </si>
  <si>
    <t>tréningový proces, NAŠA ATLETIKA</t>
  </si>
  <si>
    <t>ZV511070</t>
  </si>
  <si>
    <t>08.10.25</t>
  </si>
  <si>
    <t>športové pomôcky, PHU AXEL STAL</t>
  </si>
  <si>
    <t>ZV511071</t>
  </si>
  <si>
    <t>športová zimná bunda, Mammut Store</t>
  </si>
  <si>
    <t>ZV511072</t>
  </si>
  <si>
    <t>let. sústr. Tenerife, pelicantravel.com</t>
  </si>
  <si>
    <t>ZV511073</t>
  </si>
  <si>
    <t>ubyt. sústredenie Skalka, GULDINER sro</t>
  </si>
  <si>
    <t>ZV511074</t>
  </si>
  <si>
    <t>športová masáž, Racing Club Las Americas</t>
  </si>
  <si>
    <t>CPZ25272</t>
  </si>
  <si>
    <t>CP, odvoz športovkyňe na sústr. Skalka, 1.11.25</t>
  </si>
  <si>
    <t>CPZ25281</t>
  </si>
  <si>
    <t>CP, odvoz sústr., Tenerife, 25.10.2025</t>
  </si>
  <si>
    <t>FP25-320</t>
  </si>
  <si>
    <t>Zabezpečenie športovej prípravy za 10/2025 25 hod.</t>
  </si>
  <si>
    <t>CPZ25260</t>
  </si>
  <si>
    <t>CP, sústredenie, Tenerife Španielsko, 16.-31.10.25</t>
  </si>
  <si>
    <t>CPZ25262</t>
  </si>
  <si>
    <t>ZV511027</t>
  </si>
  <si>
    <t>10.25</t>
  </si>
  <si>
    <t>vstup do pos. tréner, FitnCo s. r. o.</t>
  </si>
  <si>
    <t>ZV511028</t>
  </si>
  <si>
    <t>03.11.25</t>
  </si>
  <si>
    <t>vstup do pos., FitnCo s. r. o.</t>
  </si>
  <si>
    <t>ZV511029</t>
  </si>
  <si>
    <t>športová bežecká obuv, Topforsport s.r.o</t>
  </si>
  <si>
    <t>ZV511030</t>
  </si>
  <si>
    <t>02.07.25</t>
  </si>
  <si>
    <t>vitamíny, Dr. Max 12 s.r.o.</t>
  </si>
  <si>
    <t>ZV511031</t>
  </si>
  <si>
    <t>25.10.25</t>
  </si>
  <si>
    <t>ZV511045</t>
  </si>
  <si>
    <t>vstup do plavárne, AQUAPARK Poprad sro</t>
  </si>
  <si>
    <t>ZV511046</t>
  </si>
  <si>
    <t>športová masáž, AQUAPARK poprad sro</t>
  </si>
  <si>
    <t>ZV511047</t>
  </si>
  <si>
    <t>16.10.25</t>
  </si>
  <si>
    <t>proteíny a dopl. výživy, Vilgain s.r.o.</t>
  </si>
  <si>
    <t>CPZ25266</t>
  </si>
  <si>
    <t>CP, sústredenie Barcelona Španielsko, 23.10-3.11.</t>
  </si>
  <si>
    <t>CPZ25267</t>
  </si>
  <si>
    <t>FP25-333</t>
  </si>
  <si>
    <t>Ubytovanie na sústredení ŠD, JH, 12.-13.8.2025</t>
  </si>
  <si>
    <t>ZV511011</t>
  </si>
  <si>
    <t>lekárska prehliadka, UNB Staré Mesto</t>
  </si>
  <si>
    <t>ZV511013</t>
  </si>
  <si>
    <t>Zabez. š. prípravy za 10/25, Marek Garaj</t>
  </si>
  <si>
    <t>ZV511014</t>
  </si>
  <si>
    <t>šport. tenisky a rukavice, Wintersport</t>
  </si>
  <si>
    <t>ZV511015</t>
  </si>
  <si>
    <t>tepláková súprava, Retailors Austria</t>
  </si>
  <si>
    <t>ZV511016</t>
  </si>
  <si>
    <t>športové oblečenie, Atomic Pro Center</t>
  </si>
  <si>
    <t>sl lyže a oblečenie, Atomic Pro Center</t>
  </si>
  <si>
    <t>ZV511017</t>
  </si>
  <si>
    <t>fleecova čapica, skibuy.at - eSales</t>
  </si>
  <si>
    <t>ZV511018</t>
  </si>
  <si>
    <t>26.10.25</t>
  </si>
  <si>
    <t>lyžiarska bunda, skibuy.at - eSales</t>
  </si>
  <si>
    <t>ZV511019</t>
  </si>
  <si>
    <t>športové tenisky, MARKETING INVESTMENT G</t>
  </si>
  <si>
    <t>CPZ25268</t>
  </si>
  <si>
    <t>CP, lyžiarske sústredenie, Stubai AT, 9.-11.2025</t>
  </si>
  <si>
    <t>CPZ25269</t>
  </si>
  <si>
    <t>ZV511060</t>
  </si>
  <si>
    <t>17.11.25</t>
  </si>
  <si>
    <t>zabezp. šport. príp. 11/25, Marek Garaj</t>
  </si>
  <si>
    <t>ZV511061</t>
  </si>
  <si>
    <t>06.11.25</t>
  </si>
  <si>
    <t>cyklotrenažér, BODY FIT s.r.o.</t>
  </si>
  <si>
    <t>ZV511062</t>
  </si>
  <si>
    <t>lyže a lyžiarske palice 9ks, AMER SPORTS</t>
  </si>
  <si>
    <t>CPZ25270</t>
  </si>
  <si>
    <t>CP, lyž. sústredenie, Hintertux AT, 20.-26.10.2025</t>
  </si>
  <si>
    <t>CPZ25271</t>
  </si>
  <si>
    <t>CP, kondičné sústredenie, Sardínia ITA, 20.-28.9.</t>
  </si>
  <si>
    <t>ZV511063</t>
  </si>
  <si>
    <t>12.11.25</t>
  </si>
  <si>
    <t>lyž. palice, chránič chrbta, Danifl Spor</t>
  </si>
  <si>
    <t>ZV511064</t>
  </si>
  <si>
    <t>lyžiarska čiapka, Sportler Witting GmbH</t>
  </si>
  <si>
    <t>ZV511065</t>
  </si>
  <si>
    <t>nástroje na upr. lyž., Denifl Sports Gmb</t>
  </si>
  <si>
    <t>ZV511066</t>
  </si>
  <si>
    <t>13.11.25</t>
  </si>
  <si>
    <t>lyžiarske nohavice, Sport Innsbruck</t>
  </si>
  <si>
    <t>vak na lyž. a  nohavice, Sport Innsbruck</t>
  </si>
  <si>
    <t>ZV511067</t>
  </si>
  <si>
    <t>14.11.25</t>
  </si>
  <si>
    <t>vosky a vak na lyže, TESMA SPORT d.o.o.</t>
  </si>
  <si>
    <t>ZV511078</t>
  </si>
  <si>
    <t>18.11.25</t>
  </si>
  <si>
    <t>špotová taška, ALL SPORTS SLOVAKIA sro</t>
  </si>
  <si>
    <t>ZV511079</t>
  </si>
  <si>
    <t>športové oblečenie, EUROSPORTS s.r.o.</t>
  </si>
  <si>
    <t>ZV511112</t>
  </si>
  <si>
    <t>fyzioterapia, FYZIOZONE, s.r.o.</t>
  </si>
  <si>
    <t>ZV511113</t>
  </si>
  <si>
    <t>ZV511114</t>
  </si>
  <si>
    <t>ZV511115</t>
  </si>
  <si>
    <t>ZV511116</t>
  </si>
  <si>
    <t>ZV511117</t>
  </si>
  <si>
    <t>ZV511118</t>
  </si>
  <si>
    <t>ZV511119</t>
  </si>
  <si>
    <t>ZV511120</t>
  </si>
  <si>
    <t>ZV511121</t>
  </si>
  <si>
    <t>ZV511122</t>
  </si>
  <si>
    <t>12.05.25</t>
  </si>
  <si>
    <t>ZV511123</t>
  </si>
  <si>
    <t>ZV511124</t>
  </si>
  <si>
    <t>ZV511125</t>
  </si>
  <si>
    <t>ZV511126</t>
  </si>
  <si>
    <t>ZV511127</t>
  </si>
  <si>
    <t>21.11.25</t>
  </si>
  <si>
    <t>regen. rehab., Slovenské liečebné kúpele</t>
  </si>
  <si>
    <t>ZV511128</t>
  </si>
  <si>
    <t>26.11.25</t>
  </si>
  <si>
    <t>odmena za dosiahnutý výsledok TOP TÍM</t>
  </si>
  <si>
    <t>CPZ25257</t>
  </si>
  <si>
    <t>CP, turnaj triedy C BLZC, Brno CZ, 16.08.2025</t>
  </si>
  <si>
    <t>CPZ25258</t>
  </si>
  <si>
    <t>CP, turnaj triedy C, Brno CZ, 09.-10.08.2025</t>
  </si>
  <si>
    <t>ZV511007</t>
  </si>
  <si>
    <t>šport. sústr. 10/2025, TK LOVE4TENNIS</t>
  </si>
  <si>
    <t>CPZ25277</t>
  </si>
  <si>
    <t>CP, turnaj triedy C, Pezinok, 20.09.2025</t>
  </si>
  <si>
    <t>CPZ25278</t>
  </si>
  <si>
    <t>CP, turnaj triedy B, Nitra, 06.09.2025</t>
  </si>
  <si>
    <t>CPZ25279</t>
  </si>
  <si>
    <t>CP, turnaj triedy C, Hradec Králové CZ, 26.-28.9.</t>
  </si>
  <si>
    <t>CPZ25280</t>
  </si>
  <si>
    <t>CP, dochádzanie na tréningy, Bratislava, 09/2025</t>
  </si>
  <si>
    <t>CPZ25273</t>
  </si>
  <si>
    <t>CP, sústredenie, Monte Gordo Portugalsko, 7.-23.4.</t>
  </si>
  <si>
    <t>CPZ25274</t>
  </si>
  <si>
    <t>CP, preteky, Přerov ČR, 5.-6.9.2025</t>
  </si>
  <si>
    <t>CPZ25275</t>
  </si>
  <si>
    <t>CP, sústredenie, Tenerife Španielsko, 20.-31.10.25</t>
  </si>
  <si>
    <t>CPZ25276</t>
  </si>
  <si>
    <t>CP, sústredenie, Livingo Taliansko, 28.9.-16.10.25</t>
  </si>
  <si>
    <t>ZV511075</t>
  </si>
  <si>
    <t>vitamíny a dopl. výž., Essentia, s.r.o.</t>
  </si>
  <si>
    <t>ZV511076</t>
  </si>
  <si>
    <t>27.05.25</t>
  </si>
  <si>
    <t>lek. vyšetrenie, MEDICOMP KOŠICE sro</t>
  </si>
  <si>
    <t>ZV511077</t>
  </si>
  <si>
    <t>24.05.25</t>
  </si>
  <si>
    <t>ponožky, Sportsdirect Slovakia s.r.o.</t>
  </si>
  <si>
    <t>ZV511129</t>
  </si>
  <si>
    <t>fyzioterapia, PHYSIOCARE s.r.o.</t>
  </si>
  <si>
    <t>FP25-316</t>
  </si>
  <si>
    <t>Zabezpečenie športovej prípravy za 10/2025 10,5 h.</t>
  </si>
  <si>
    <t>FP25-337</t>
  </si>
  <si>
    <t>Športové oblečenie - tričká, kraťasy, ponožky</t>
  </si>
  <si>
    <t>Stolnotenisový materiál a oblečenie T. Keinath</t>
  </si>
  <si>
    <t>CPZ25259</t>
  </si>
  <si>
    <t>CP, sústredenie, Rio de Janiero, 7.-20.6.2025</t>
  </si>
  <si>
    <t>ZV511025</t>
  </si>
  <si>
    <t>masáž, Barbora Beňová - BB MASÁŽE</t>
  </si>
  <si>
    <t>ZV511026</t>
  </si>
  <si>
    <t>vitamíny a dopl. výž., Alegro N+N s.r.o.</t>
  </si>
  <si>
    <t>ZV511082</t>
  </si>
  <si>
    <t>lekárska prehliadka, MUDr. Kamil Garay</t>
  </si>
  <si>
    <t>FP25-322</t>
  </si>
  <si>
    <t>Masérske služby pre Ivana Krištofičová</t>
  </si>
  <si>
    <t>FP25-323</t>
  </si>
  <si>
    <t>Zabezpečenie športvej prípravy za 10/2025 39,5 h.</t>
  </si>
  <si>
    <t>FP25-325</t>
  </si>
  <si>
    <t>Zabezpečenie športovej prípravy za 10/2025 25,5 h.</t>
  </si>
  <si>
    <t>CPZ25263</t>
  </si>
  <si>
    <t>CP, sústredenie, Tenerife Španielsko, 19.10.-4.11</t>
  </si>
  <si>
    <t>CPZ25264</t>
  </si>
  <si>
    <t>Chorvát Róbert</t>
  </si>
  <si>
    <t>CPZ25265</t>
  </si>
  <si>
    <t>FP25-319</t>
  </si>
  <si>
    <t>CPZ25261</t>
  </si>
  <si>
    <t>FP25-321</t>
  </si>
  <si>
    <t>Zabezpečenie športovej prípravy 5-8/2025 53 hod.</t>
  </si>
  <si>
    <t>FP25-330</t>
  </si>
  <si>
    <t>Tenisovo-kondičné sústredenie TC EMPIRE Trnava MV</t>
  </si>
  <si>
    <t>TC EMPIRE Trnava a.s.</t>
  </si>
  <si>
    <t>FP25-342</t>
  </si>
  <si>
    <t>Zabezpečenie športovej prípravy za 09/2025 10,5 h.</t>
  </si>
  <si>
    <t>ZV511020</t>
  </si>
  <si>
    <t>doplnky výživy, SPORTISIMO SK s.r.o.</t>
  </si>
  <si>
    <t>ZV511021</t>
  </si>
  <si>
    <t>29.10.25</t>
  </si>
  <si>
    <t>športové ponožky, SUWISPORT ZV s.r.o.</t>
  </si>
  <si>
    <t>ZV511022</t>
  </si>
  <si>
    <t>ZV511023</t>
  </si>
  <si>
    <t>15.10.25</t>
  </si>
  <si>
    <t>športová obuv, Modivo Slovakia, s.r.o.</t>
  </si>
  <si>
    <t>ZV511024</t>
  </si>
  <si>
    <t>športová bunda, Modivo Slovakia, s.r.o.</t>
  </si>
  <si>
    <t>ZV511038</t>
  </si>
  <si>
    <t>ZV511039</t>
  </si>
  <si>
    <t>07.11.25</t>
  </si>
  <si>
    <t>oblečenie na šport, SPORTISIMO SK s.r.o.</t>
  </si>
  <si>
    <t>ZV511040</t>
  </si>
  <si>
    <t>doplnky výživy, Kaufland SK v.o.s.</t>
  </si>
  <si>
    <t>ZV511041</t>
  </si>
  <si>
    <t>ZV511042</t>
  </si>
  <si>
    <t>04.11.25</t>
  </si>
  <si>
    <t>cvičebná pomôcka, SPORTISIMO SK s.r.o.</t>
  </si>
  <si>
    <t>ZV511043</t>
  </si>
  <si>
    <t>cvičebná pomôcka, SPORTSIMO SK s.r.o.</t>
  </si>
  <si>
    <t>ZV511044</t>
  </si>
  <si>
    <t>dopl. výž. a šport. pomôcky, Decathlon</t>
  </si>
  <si>
    <t>tréninogvé rúčky, Decathlon SK s.r.o.</t>
  </si>
  <si>
    <t>ZV511080</t>
  </si>
  <si>
    <t>30.09.25</t>
  </si>
  <si>
    <t>ponožky, SUWISPORT ZV s.r.o.</t>
  </si>
  <si>
    <t>ZV511081</t>
  </si>
  <si>
    <t>výživa, Decathlon SK, s.r.o.</t>
  </si>
  <si>
    <t>výživa švihadlo čelovka, Decathlon SK</t>
  </si>
  <si>
    <t>CPZ25282</t>
  </si>
  <si>
    <t>CP, sústredenie, Trnava, 21.10.-12.11.2025</t>
  </si>
  <si>
    <t>CPZ25283</t>
  </si>
  <si>
    <t>CP, sústredenie, Trnava, 31.10.-7.11.2025</t>
  </si>
  <si>
    <t>Tlmočenie posunokového jazyka dňa 03.05.2025</t>
  </si>
  <si>
    <t>Tlmočenie posunokového jazyka dňa 30.04.2025</t>
  </si>
  <si>
    <t>Seyfor Slovensko, a. s.</t>
  </si>
  <si>
    <t>FP25-315</t>
  </si>
  <si>
    <t>Zabezpečenie športovej prípravy za 10/2025 MŠ</t>
  </si>
  <si>
    <t>FP25-324</t>
  </si>
  <si>
    <t>FP25-329</t>
  </si>
  <si>
    <t>Zabezpečenie športovej prípravy za 09/2025 14 hod.</t>
  </si>
  <si>
    <t>FP25-331</t>
  </si>
  <si>
    <t>Upratovacie služby 10/2025</t>
  </si>
  <si>
    <t>FP25-332</t>
  </si>
  <si>
    <t>FP25-334</t>
  </si>
  <si>
    <t>Technická podpora v mesiacoch 05-08/2025</t>
  </si>
  <si>
    <t>FP25-335</t>
  </si>
  <si>
    <t>FP25-338</t>
  </si>
  <si>
    <t>FP25-339</t>
  </si>
  <si>
    <t>Technické vybavenie sekretariátu</t>
  </si>
  <si>
    <t>FP25-340</t>
  </si>
  <si>
    <t>FP25-341</t>
  </si>
  <si>
    <t>Športový materiál pre Združenie Nepočujem</t>
  </si>
  <si>
    <t>Stores inSPORTline SK, s. r. o.</t>
  </si>
  <si>
    <t>trava na Deaflym. dni 25, Martin Smieško</t>
  </si>
  <si>
    <t>palivo do vypož. voz., OMV Slovensko</t>
  </si>
  <si>
    <t>hygienické potr., Slovenský potravinársk</t>
  </si>
  <si>
    <t>ZV511001</t>
  </si>
  <si>
    <t>olej na reťaz, Lucia Padyšák Cyklošopa</t>
  </si>
  <si>
    <t>ZV511002</t>
  </si>
  <si>
    <t>reťaz na bicykel, SLOVKOLEX s.r.o.</t>
  </si>
  <si>
    <t>ZV511003</t>
  </si>
  <si>
    <t>19.09.25</t>
  </si>
  <si>
    <t>cyklopedále, SLOVKOLEX s.r.o.</t>
  </si>
  <si>
    <t>ZV511004</t>
  </si>
  <si>
    <t>servis bicykla, Lucia Padyšák Cyklošopa</t>
  </si>
  <si>
    <t>ZV511005</t>
  </si>
  <si>
    <t>14.07.25</t>
  </si>
  <si>
    <t>plášte na bic., Lucia Padyšák Cyklošopa</t>
  </si>
  <si>
    <t>ZV511006</t>
  </si>
  <si>
    <t>športové oblečenie, SLOVKOLEX s. r. o.</t>
  </si>
  <si>
    <t>ZV511008</t>
  </si>
  <si>
    <t>plast. obálky, Slovenská pošta, a. s.</t>
  </si>
  <si>
    <t>ZV511009</t>
  </si>
  <si>
    <t>poštové služby, SLovenská pošta, a.s.</t>
  </si>
  <si>
    <t>ZV511010</t>
  </si>
  <si>
    <t>05.11.25</t>
  </si>
  <si>
    <t>ZV511012</t>
  </si>
  <si>
    <t>ZV511032</t>
  </si>
  <si>
    <t>ZV511033</t>
  </si>
  <si>
    <t>10.11.25</t>
  </si>
  <si>
    <t>ZV511034</t>
  </si>
  <si>
    <t>06.10.25</t>
  </si>
  <si>
    <t>sústredenie Tenerife, GLOBAL SPORTS ACT.</t>
  </si>
  <si>
    <t>ZV511035</t>
  </si>
  <si>
    <t>letenky na sústre. Tenerife, pelican.sk</t>
  </si>
  <si>
    <t>ZV511068</t>
  </si>
  <si>
    <t>ZV511083</t>
  </si>
  <si>
    <t>vstup bowl. hala, Bowling Klub Lineas</t>
  </si>
  <si>
    <t>Športový klub nepočujúcich Košice</t>
  </si>
  <si>
    <t>ZV511084</t>
  </si>
  <si>
    <t>ZV511085</t>
  </si>
  <si>
    <t>vstup bowl. hala, 4 SPORT, s.r.o.</t>
  </si>
  <si>
    <t>ZV511086</t>
  </si>
  <si>
    <t>ZV511087</t>
  </si>
  <si>
    <t>vstup bowl. hala, Bowling Academy, s.r.o</t>
  </si>
  <si>
    <t>ZV511088</t>
  </si>
  <si>
    <t>02.11.25</t>
  </si>
  <si>
    <t>ZV511089</t>
  </si>
  <si>
    <t>22.09.25</t>
  </si>
  <si>
    <t>ZV511090</t>
  </si>
  <si>
    <t>ZV511091</t>
  </si>
  <si>
    <t>18.05.25</t>
  </si>
  <si>
    <t>vstup bowl. hala, Bowling Klub Lienas</t>
  </si>
  <si>
    <t>ZV511092</t>
  </si>
  <si>
    <t>ZV511093</t>
  </si>
  <si>
    <t>ZV511094</t>
  </si>
  <si>
    <t>vitamíny a dopl. výž., Fitness Trade sro</t>
  </si>
  <si>
    <t>FP25-317</t>
  </si>
  <si>
    <t>FP25-318</t>
  </si>
  <si>
    <t>Cestovné kufre pre SK repre. na 25. LD 2025 Tokio</t>
  </si>
  <si>
    <t>ZV511036</t>
  </si>
  <si>
    <t>vlajky pre SK repre 25. LD, 2U spol. sro</t>
  </si>
  <si>
    <t>ZV511095</t>
  </si>
  <si>
    <t>Allianz - Slovenská poisťovňa, a.s.</t>
  </si>
  <si>
    <t>ZV511096</t>
  </si>
  <si>
    <t>ZV511097</t>
  </si>
  <si>
    <t>ZV511098</t>
  </si>
  <si>
    <t>ZV511099</t>
  </si>
  <si>
    <t>ZV511100</t>
  </si>
  <si>
    <t>ZV511101</t>
  </si>
  <si>
    <t>ZV511102</t>
  </si>
  <si>
    <t>ZV511103</t>
  </si>
  <si>
    <t>ZV511104</t>
  </si>
  <si>
    <t>ZV511105</t>
  </si>
  <si>
    <t>UNIQA pojišťovna, a.s., pobočka poisťovne z iného</t>
  </si>
  <si>
    <t>ZV511106</t>
  </si>
  <si>
    <t>ZV511107</t>
  </si>
  <si>
    <t>ZV511108</t>
  </si>
  <si>
    <t>ZV511109</t>
  </si>
  <si>
    <t>ZV511110</t>
  </si>
  <si>
    <t>ZV511111</t>
  </si>
  <si>
    <t>FP25-326</t>
  </si>
  <si>
    <t>FP25-328</t>
  </si>
  <si>
    <t>Letenky pre časť repre. 25. LD Tokio</t>
  </si>
  <si>
    <t>FP25-336</t>
  </si>
  <si>
    <t>ZV511037</t>
  </si>
  <si>
    <t>pitný režim pre SK repre. 25. LD, YEME</t>
  </si>
  <si>
    <t>f - plnenie úloh verejného záujmu v športe</t>
  </si>
  <si>
    <t>ZV511130</t>
  </si>
  <si>
    <t>FP25-344</t>
  </si>
  <si>
    <t>Zabezpečenie športovej prípravy za 10/2025 32 hod.</t>
  </si>
  <si>
    <t>Bc. Táňa Kolozsváryová</t>
  </si>
  <si>
    <t>FP25-369</t>
  </si>
  <si>
    <t>Zabezpečenie šprotvej prírpavy za 07/2025 3,5 h.</t>
  </si>
  <si>
    <t>ZV512026</t>
  </si>
  <si>
    <t>02.12.25</t>
  </si>
  <si>
    <t>bežecké tenisky, Topforsport s.r.o.</t>
  </si>
  <si>
    <t>ZV512027</t>
  </si>
  <si>
    <t>09.12.25</t>
  </si>
  <si>
    <t>permanentka fyzio, VITALCENTRUM plus sro</t>
  </si>
  <si>
    <t>ZV512069</t>
  </si>
  <si>
    <t>15.12.25</t>
  </si>
  <si>
    <t>vitamíny, GOODIE s.r.o.</t>
  </si>
  <si>
    <t>ZV512076</t>
  </si>
  <si>
    <t>10.12.25</t>
  </si>
  <si>
    <t>vitamíny, LIBRA LAB s.r.o.</t>
  </si>
  <si>
    <t>FP25-347</t>
  </si>
  <si>
    <t>Zabezpečenie športovej prípravy za 11/2025 12,5 h.</t>
  </si>
  <si>
    <t>FP25-383</t>
  </si>
  <si>
    <t>Zabezpečenie športovej prípravy za 12/2025 9,5 h.</t>
  </si>
  <si>
    <t>CPZ25349</t>
  </si>
  <si>
    <t>CP, regeneračný pobyt, Rajecké Teplice, 11.-13.12.</t>
  </si>
  <si>
    <t>ZV512068</t>
  </si>
  <si>
    <t>14.12.25</t>
  </si>
  <si>
    <t>bežecké oblečenie, adidas slovakia sro</t>
  </si>
  <si>
    <t>ZV512073</t>
  </si>
  <si>
    <t>01.12.25</t>
  </si>
  <si>
    <t>bežecké tenisky a legíny, Zalando</t>
  </si>
  <si>
    <t>ZV512074</t>
  </si>
  <si>
    <t>športová bunda a tričko, URBANGAMES SK</t>
  </si>
  <si>
    <t>FP25-359</t>
  </si>
  <si>
    <t>Zapožičanie atletického náradia na rok 2025 MA</t>
  </si>
  <si>
    <t>ZV512067</t>
  </si>
  <si>
    <t>08.12.25</t>
  </si>
  <si>
    <t>vstup do pos., Fit Co s.r.o.</t>
  </si>
  <si>
    <t>ZV512077</t>
  </si>
  <si>
    <t>17.12.25</t>
  </si>
  <si>
    <t>vstup do posilnovne, FIT CO s.r.o.</t>
  </si>
  <si>
    <t>ZV512078</t>
  </si>
  <si>
    <t>04.12.25</t>
  </si>
  <si>
    <t>ZV512095</t>
  </si>
  <si>
    <t>19.12.25</t>
  </si>
  <si>
    <t>služby tlmočníka, Mgr. Dávid Marko</t>
  </si>
  <si>
    <t>ZV512070</t>
  </si>
  <si>
    <t>ZV512071</t>
  </si>
  <si>
    <t>permanentka 6x fyzio, VITALCENTRUM plus</t>
  </si>
  <si>
    <t>ZV512072</t>
  </si>
  <si>
    <t>ZV512075</t>
  </si>
  <si>
    <t>regen. masáž 45 min., Bratislawin s.r.o.</t>
  </si>
  <si>
    <t>ZV512023</t>
  </si>
  <si>
    <t>ZV512028</t>
  </si>
  <si>
    <t>kolesá časov. bike, CYKLOTÁBOR sro</t>
  </si>
  <si>
    <t>ZV512029</t>
  </si>
  <si>
    <t>rám bicykla STEVENS, CYKLOTÁBOR sro</t>
  </si>
  <si>
    <t>ZV512032</t>
  </si>
  <si>
    <t>športový materiál, MTBIKER s.r.o.</t>
  </si>
  <si>
    <t>ZV512033</t>
  </si>
  <si>
    <t>súčiastky na opravu bic., MTBIKER s.r.o.</t>
  </si>
  <si>
    <t>Šefčík Stanislav</t>
  </si>
  <si>
    <t>ZV512034</t>
  </si>
  <si>
    <t>plášte, duše, sedánka, SPOKE, s.r.o.</t>
  </si>
  <si>
    <t>ZV512035</t>
  </si>
  <si>
    <t>páska, tmel, duša, MTBIKER s.r.o.</t>
  </si>
  <si>
    <t>ZV512096</t>
  </si>
  <si>
    <t>rovnač držiaku prehadzovačky, MTBIKER</t>
  </si>
  <si>
    <t>ZV512098</t>
  </si>
  <si>
    <t>doplnky výživy, VILBO s.r.o.</t>
  </si>
  <si>
    <t>ZV512106</t>
  </si>
  <si>
    <t>22.12.25</t>
  </si>
  <si>
    <t>proteín, MLO SLOVAKIA s.r.o.</t>
  </si>
  <si>
    <t>FP25-387</t>
  </si>
  <si>
    <t>Ing. Ondrej Biroš, PhD.</t>
  </si>
  <si>
    <t>FP25-388</t>
  </si>
  <si>
    <t>Služby športového odborníka - kemp 24.10.-2.11.25</t>
  </si>
  <si>
    <t>FP25-392</t>
  </si>
  <si>
    <t>ZV512030</t>
  </si>
  <si>
    <t>zapožičanie kufra na bic., Igor Bohunský</t>
  </si>
  <si>
    <t>ZV512031</t>
  </si>
  <si>
    <t>prenajom prepravneho obalu, NAF, s.r.o.</t>
  </si>
  <si>
    <t>CPZ25294</t>
  </si>
  <si>
    <t>CP, sústredenie, Poprad, 5.-13.7.2025</t>
  </si>
  <si>
    <t>CPZ25295</t>
  </si>
  <si>
    <t>CPZ25359</t>
  </si>
  <si>
    <t>CP, regeneračný pobyt, Štrbské pleso, 19.-22.12.25</t>
  </si>
  <si>
    <t>CPZ25360</t>
  </si>
  <si>
    <t>CPZ25361</t>
  </si>
  <si>
    <t>Prenájom áut na 25. LD Tokio</t>
  </si>
  <si>
    <t>Biroš Ondrej</t>
  </si>
  <si>
    <t>ZV512038</t>
  </si>
  <si>
    <t>17.12.2025</t>
  </si>
  <si>
    <t>Príkazná zmluva L. Litvínová</t>
  </si>
  <si>
    <t>Mgr. Lenka Litvinová</t>
  </si>
  <si>
    <t>FP25-345</t>
  </si>
  <si>
    <t>Zabezpečenie športovej prípravy za 10,11/2025 36h.</t>
  </si>
  <si>
    <t>CPZ25289</t>
  </si>
  <si>
    <t>CP, sústredenie, Malorka Španielsko, 28.10.-8.11.</t>
  </si>
  <si>
    <t>CPZ25290</t>
  </si>
  <si>
    <t>Honner Richard</t>
  </si>
  <si>
    <t>CPZ25358</t>
  </si>
  <si>
    <t>CP, dochádzanie na tréningy, Bratislava, 06/2025</t>
  </si>
  <si>
    <t>CP, lyžiarske sústredenie, Stubai AT,9.-15.11.2025</t>
  </si>
  <si>
    <t>CPZ25350</t>
  </si>
  <si>
    <t>CP, sústredenie ľadovec, Molltaler Rakúsko, 8.-13.</t>
  </si>
  <si>
    <t>CPZ25351</t>
  </si>
  <si>
    <t>ZV512097</t>
  </si>
  <si>
    <t>Zabez. športovej prípravy za 12/2025, Marek Garaj</t>
  </si>
  <si>
    <t>CP, Tréningová príprava 09/2025</t>
  </si>
  <si>
    <t>Zabezpečenie športovej prípravy za 04-06/25 124 h.</t>
  </si>
  <si>
    <t>FP25-371</t>
  </si>
  <si>
    <t>Zabezpečenie športovej prípravy za 07-11/25 142 h.</t>
  </si>
  <si>
    <t>CPZ25352</t>
  </si>
  <si>
    <t>CP, tréning a príprava na LD, Bratilava, 5.-12.11.</t>
  </si>
  <si>
    <t>ZV512107</t>
  </si>
  <si>
    <t>18.12.25</t>
  </si>
  <si>
    <t>fyzioterapia 7x, PHYSIOCARE s.r.o.</t>
  </si>
  <si>
    <t>ZV512025</t>
  </si>
  <si>
    <t>ZV511135</t>
  </si>
  <si>
    <t>stolnotenisové loptičky, NIPPON TAKKYU</t>
  </si>
  <si>
    <t>ZV511132</t>
  </si>
  <si>
    <t>11.11.25</t>
  </si>
  <si>
    <t>vitamíny a liečivá, BENU SK 52, s.r.o.</t>
  </si>
  <si>
    <t>CPZ25284</t>
  </si>
  <si>
    <t>CP, denná tréningová príprava 11/2025</t>
  </si>
  <si>
    <t>CPZ25285</t>
  </si>
  <si>
    <t>CPZ25286</t>
  </si>
  <si>
    <t>CP, prípravný turnaj, Praha CZ, 2.11.-11.11.2025</t>
  </si>
  <si>
    <t>ZV511133</t>
  </si>
  <si>
    <t>ubytovanie pred LD2025, Tokio 13.-16.11.</t>
  </si>
  <si>
    <t>CPZ25288</t>
  </si>
  <si>
    <t>CP, 25. letná deaflympiáda, Tokio, 12.11.-23.11.25</t>
  </si>
  <si>
    <t>CPZ25287</t>
  </si>
  <si>
    <t>CPZ25296</t>
  </si>
  <si>
    <t>CP, zápasy 1. ligy, Luxembursko, 27.-30.11.2025</t>
  </si>
  <si>
    <t>CPZ25356</t>
  </si>
  <si>
    <t>CP, zápasy 1. liga, Luxembursko, 7.-10.12.2025</t>
  </si>
  <si>
    <t>CPZ25364</t>
  </si>
  <si>
    <t>CP, denná tréningová príprava, Nitra, 12/2025</t>
  </si>
  <si>
    <t>CPZ25365</t>
  </si>
  <si>
    <t>ZV511131</t>
  </si>
  <si>
    <t>ZV511134</t>
  </si>
  <si>
    <t>fyzioterapia 20x, Ladislav Bartakovič</t>
  </si>
  <si>
    <t>ZV512054</t>
  </si>
  <si>
    <t>16.12.25</t>
  </si>
  <si>
    <t>súťažné a tréningové disky, Haest GmbH</t>
  </si>
  <si>
    <t>ZV512053</t>
  </si>
  <si>
    <t>výživové doplnky, Green Medical, s.r.o.</t>
  </si>
  <si>
    <t>ZV512060</t>
  </si>
  <si>
    <t>vitamíny a dopl, výž., BIO 5, s.r.o.</t>
  </si>
  <si>
    <t>FP25-362</t>
  </si>
  <si>
    <t>Zab. športovej prípravy za 11/2025 20,5 h. (38h.)</t>
  </si>
  <si>
    <t>FP25-372</t>
  </si>
  <si>
    <t>Zabezpečenie športovej prípravy za 09/2025 17 hod.</t>
  </si>
  <si>
    <t>FP25-375</t>
  </si>
  <si>
    <t>Zabezpečenie športovej prípravy za 11/2025 36 hod.</t>
  </si>
  <si>
    <t>FP25-380</t>
  </si>
  <si>
    <t>Regeneračné zariadenie Compex SP 8.0</t>
  </si>
  <si>
    <t>ENERGYSPORT SK s. r. o.</t>
  </si>
  <si>
    <t>CPZ25307</t>
  </si>
  <si>
    <t>CP, dochádzanie na tréningy, Bratislava, 02/2025</t>
  </si>
  <si>
    <t>CPZ25308</t>
  </si>
  <si>
    <t>CP, dochádzanie na tréningy, Bratislava, 03/2025</t>
  </si>
  <si>
    <t>CPZ25309</t>
  </si>
  <si>
    <t>CP, dochádzanie na tréningy, Bratislava, 04/2025</t>
  </si>
  <si>
    <t>CPZ25326</t>
  </si>
  <si>
    <t>CP, dochádzanie tréningy, Bratislava, 07/2025</t>
  </si>
  <si>
    <t>CPZ25327</t>
  </si>
  <si>
    <t>CP, dochádzanie na tréningy, Bratislava, 08/2025</t>
  </si>
  <si>
    <t>CPZ25328</t>
  </si>
  <si>
    <t>CP, Atletické preteky, Trnava, 30.08.2025</t>
  </si>
  <si>
    <t>CPZ25329</t>
  </si>
  <si>
    <t>CPZ25330</t>
  </si>
  <si>
    <t>CPZ25331</t>
  </si>
  <si>
    <t>CPZ25332</t>
  </si>
  <si>
    <t>CP, dochádzanie na tréningy, Bratislava, 10/2025</t>
  </si>
  <si>
    <t>CPZ25346</t>
  </si>
  <si>
    <t>CP, diagnostika, Praha, 10.12.2025</t>
  </si>
  <si>
    <t>CPZ25347</t>
  </si>
  <si>
    <t>CPZ25348</t>
  </si>
  <si>
    <t>ZV512055</t>
  </si>
  <si>
    <t>23.11.25</t>
  </si>
  <si>
    <t>šport. obl. a tenisky, NIKE HARAJUKU</t>
  </si>
  <si>
    <t>ZV512057</t>
  </si>
  <si>
    <t>08.11.25</t>
  </si>
  <si>
    <t>vstup do pos., Aircraft Sport House, sro</t>
  </si>
  <si>
    <t>ZV512058</t>
  </si>
  <si>
    <t>ZV512059</t>
  </si>
  <si>
    <t>ZV512061</t>
  </si>
  <si>
    <t>permanentka do fit. centra, PREMIUM FIT</t>
  </si>
  <si>
    <t>ZV512062</t>
  </si>
  <si>
    <t>ZV512063</t>
  </si>
  <si>
    <t>ZV512064</t>
  </si>
  <si>
    <t>ZV512065</t>
  </si>
  <si>
    <t>permanentka dot fit. centra, X-BIONIC as</t>
  </si>
  <si>
    <t>ZV512066</t>
  </si>
  <si>
    <t>diferenciálna dianostika, Martin Snášel</t>
  </si>
  <si>
    <t>FP25-361</t>
  </si>
  <si>
    <t xml:space="preserve"> Služby maséra pre Ivana Krištofičová</t>
  </si>
  <si>
    <t>ZV512056</t>
  </si>
  <si>
    <t>masáž, BeWell Massage Fyzio</t>
  </si>
  <si>
    <t>ZV512084</t>
  </si>
  <si>
    <t>13.12.25</t>
  </si>
  <si>
    <t>masážna pištoľ, NAY a. s.</t>
  </si>
  <si>
    <t>ZV512079</t>
  </si>
  <si>
    <t>proteíny, VOXBERG s.r.o.</t>
  </si>
  <si>
    <t>ZV512085</t>
  </si>
  <si>
    <t>doplnky výživy, dm drogerie-markt s.r.o.</t>
  </si>
  <si>
    <t>ZV512086</t>
  </si>
  <si>
    <t>magnézium, PHARMACIA s.r.o.</t>
  </si>
  <si>
    <t>ZV512087</t>
  </si>
  <si>
    <t>vitamíny, Lekáreň URBAN s.r.o.</t>
  </si>
  <si>
    <t>ZV512088</t>
  </si>
  <si>
    <t>FP25-346</t>
  </si>
  <si>
    <t>Zabezpečenie športovej prípravy za 11/2025 13 hod.</t>
  </si>
  <si>
    <t>FP25-382</t>
  </si>
  <si>
    <t>Zabezpečenie športovej prípravy za 12/2025 7 hod.</t>
  </si>
  <si>
    <t>ZV512003</t>
  </si>
  <si>
    <t>11.10.25</t>
  </si>
  <si>
    <t>bežecké tretry Maxfly 2, Topforsport sro</t>
  </si>
  <si>
    <t>ZV512082</t>
  </si>
  <si>
    <t>12.12.25</t>
  </si>
  <si>
    <t>športové oblečenie, Zalando</t>
  </si>
  <si>
    <t>ZV512090</t>
  </si>
  <si>
    <t>bežecké legíny, Topforsport s.r.o.</t>
  </si>
  <si>
    <t>ZV512091</t>
  </si>
  <si>
    <t>ZV512092</t>
  </si>
  <si>
    <t>bežecké legíny, Zalando</t>
  </si>
  <si>
    <t>ZV512093</t>
  </si>
  <si>
    <t>FP25-360</t>
  </si>
  <si>
    <t>Zapožičanie atletického náradia na rok 2025 AL</t>
  </si>
  <si>
    <t>ZV512089</t>
  </si>
  <si>
    <t>ZV512094</t>
  </si>
  <si>
    <t>ZV512002</t>
  </si>
  <si>
    <t>lek. vyšetrenie, Chirurgické Centrum, as</t>
  </si>
  <si>
    <t>ZV512004</t>
  </si>
  <si>
    <t>vyšetrenie mag. rez., Clinica Ortopedica</t>
  </si>
  <si>
    <t>ZV512080</t>
  </si>
  <si>
    <t>permanentka fyzio 6x, VITALCENTRUM plus</t>
  </si>
  <si>
    <t>ZV512081</t>
  </si>
  <si>
    <t>ZV512083</t>
  </si>
  <si>
    <t>ZV512024</t>
  </si>
  <si>
    <t>FP25-384</t>
  </si>
  <si>
    <t>Stolnotenisový materiál pre športovkyňu E. Novotná</t>
  </si>
  <si>
    <t>Stolnotenisový klub FUNSTAR Topoľčany, o. z.</t>
  </si>
  <si>
    <t>FP25-391</t>
  </si>
  <si>
    <t>Prenájom športovej haly za 08/2025 pre E. Novotnú</t>
  </si>
  <si>
    <t>ZV512011</t>
  </si>
  <si>
    <t>športové náradie, e-sportshop.cz</t>
  </si>
  <si>
    <t>ZV512012</t>
  </si>
  <si>
    <t>stolnotenisový materiál, DALI s.r.o.</t>
  </si>
  <si>
    <t>ZV512016</t>
  </si>
  <si>
    <t>18.09.25</t>
  </si>
  <si>
    <t>st. materiál, Stores inSPORTSline s.r.o.</t>
  </si>
  <si>
    <t>ZV512045</t>
  </si>
  <si>
    <t>pomôcky na cvičenie, GymBeam s.r.o.</t>
  </si>
  <si>
    <t>ZV512046</t>
  </si>
  <si>
    <t>pomôcky na cvičenie, Krimar s.r.o.</t>
  </si>
  <si>
    <t>ZV512047</t>
  </si>
  <si>
    <t>10.07.25</t>
  </si>
  <si>
    <t>pomôcky na cvičenie, StrongGear s.r.o.</t>
  </si>
  <si>
    <t>ZV512048</t>
  </si>
  <si>
    <t>09.10.25</t>
  </si>
  <si>
    <t>ZV512049</t>
  </si>
  <si>
    <t>materiál a obuv, FUNSTAR SLOVAKIA sro</t>
  </si>
  <si>
    <t>ZV512008</t>
  </si>
  <si>
    <t>doplnky výživy, dm drogerie markt, sro</t>
  </si>
  <si>
    <t>ZV512009</t>
  </si>
  <si>
    <t>vitamíny, ViaNatura s.r.o.</t>
  </si>
  <si>
    <t>ZV512010</t>
  </si>
  <si>
    <t>ZV512014</t>
  </si>
  <si>
    <t>ZV512015</t>
  </si>
  <si>
    <t>doplky výživy, ViaNatura s.r.o.</t>
  </si>
  <si>
    <t>FP25-358</t>
  </si>
  <si>
    <t>Zabezpečenie športovej prípravy za 10/2025 14 hod.</t>
  </si>
  <si>
    <t>FP25-390</t>
  </si>
  <si>
    <t>Zabezpečenie šprotovej prípravy za 12/2025 10 hod.</t>
  </si>
  <si>
    <t>CPZ25298</t>
  </si>
  <si>
    <t>CP, dochádzanie na tréningy, Košice, 09/2025</t>
  </si>
  <si>
    <t>CPZ25299</t>
  </si>
  <si>
    <t>CP, dochádzanie na tréningy, Košice, 10/2025</t>
  </si>
  <si>
    <t>FP25-370</t>
  </si>
  <si>
    <t>Sústredenie Topoľčany 3.-7.11. AD, MT</t>
  </si>
  <si>
    <t>FP25-374</t>
  </si>
  <si>
    <t>Nadežda Slimáková - Cestovná agentúra NADJA</t>
  </si>
  <si>
    <t>CPZ25322</t>
  </si>
  <si>
    <t>CP, dochádzanie na tréningy november 2025</t>
  </si>
  <si>
    <t>CPZ25323</t>
  </si>
  <si>
    <t>Dzelinskij Andrej</t>
  </si>
  <si>
    <t>CPZ25324</t>
  </si>
  <si>
    <t>CP, dochádzanie na tréningy december 2025</t>
  </si>
  <si>
    <t>CPZ25325</t>
  </si>
  <si>
    <t>CP, zápasy 1. ligy a MSR mužov, RK+BA, 8.-29.3.25</t>
  </si>
  <si>
    <t>CPZ25357</t>
  </si>
  <si>
    <t>CP, dochádzanie na tréningy, Košice, 01/2025</t>
  </si>
  <si>
    <t>CPZ25362</t>
  </si>
  <si>
    <t>CP, kond. sústr., Tatranská Lomnica, 15.-19.12.25</t>
  </si>
  <si>
    <t>CPZ25363</t>
  </si>
  <si>
    <t>ZV512013</t>
  </si>
  <si>
    <t>pánske športové plavky, SKL s.r.o.</t>
  </si>
  <si>
    <t>športové tenisky, FUNSTAR SLOVAKIA sro</t>
  </si>
  <si>
    <t>FP25-356</t>
  </si>
  <si>
    <t>Prenájom stolnotenisovej haly 07-11/2025 M. Tutura</t>
  </si>
  <si>
    <t>ZV512040</t>
  </si>
  <si>
    <t>permanentka 20x vstupov, ABMH, s.r.o.</t>
  </si>
  <si>
    <t>ZV512099</t>
  </si>
  <si>
    <t>vst. lek. vyš., Mgr. Miroslava Šutvajová</t>
  </si>
  <si>
    <t>ZV512041</t>
  </si>
  <si>
    <t>fyzioterapia, PhysioActive s.r.o.</t>
  </si>
  <si>
    <t>ZV512042</t>
  </si>
  <si>
    <t>masáž a kryo, PhysioActive s.r.o.</t>
  </si>
  <si>
    <t>ZV512043</t>
  </si>
  <si>
    <t>vyšetrenie a terapia, PhysioActive sro</t>
  </si>
  <si>
    <t>ZV512044</t>
  </si>
  <si>
    <t>vyšetrenie + fyzio, PhysioActive s.r.o.</t>
  </si>
  <si>
    <t>13.06.25. vstup do fitness</t>
  </si>
  <si>
    <t>URBAN FITNESS, s.r.o.</t>
  </si>
  <si>
    <t>FP25-385</t>
  </si>
  <si>
    <t>Tonery do tlačiarne Brother MFC-L8390CDW</t>
  </si>
  <si>
    <t>ZV512104</t>
  </si>
  <si>
    <t>dochádzková kniha, Pirex Slovakia s.r.o.</t>
  </si>
  <si>
    <t>FP25-366</t>
  </si>
  <si>
    <t>FP25-367</t>
  </si>
  <si>
    <t>FP25-379</t>
  </si>
  <si>
    <t>FP25-353</t>
  </si>
  <si>
    <t>O2 Slovakia, s.r.o.</t>
  </si>
  <si>
    <t>FP25-357</t>
  </si>
  <si>
    <t>FP25-364</t>
  </si>
  <si>
    <t>Služby tlmočníka - videovstupy športovcov</t>
  </si>
  <si>
    <t>FP25-365</t>
  </si>
  <si>
    <t>Služby tlmočníka v mesiaci október 2025</t>
  </si>
  <si>
    <t>FP25-368</t>
  </si>
  <si>
    <t>FP25-376</t>
  </si>
  <si>
    <t>FP25-377</t>
  </si>
  <si>
    <t>ZV512100</t>
  </si>
  <si>
    <t>ZV512102</t>
  </si>
  <si>
    <t>ZV512103</t>
  </si>
  <si>
    <t>ZV512105</t>
  </si>
  <si>
    <t>poštové služby, Slovenská pošta</t>
  </si>
  <si>
    <t>ZV512005</t>
  </si>
  <si>
    <t>volejbalové lopty, GB Profit s.r.o.</t>
  </si>
  <si>
    <t>Spojená škola internátna, Karola Supa 48, Lučenec</t>
  </si>
  <si>
    <t>ZV512020</t>
  </si>
  <si>
    <t>doplnky výž., FIT line s.r.o.</t>
  </si>
  <si>
    <t>FP25-348</t>
  </si>
  <si>
    <t>Zabezpečenie športovej prípravy za 11/2025 8 hod.</t>
  </si>
  <si>
    <t>FP25-381</t>
  </si>
  <si>
    <t>Zabezpečenbie športovej prípravy 09-12/2025 4 mes.</t>
  </si>
  <si>
    <t>FP25-389</t>
  </si>
  <si>
    <t>Zabezpečenie športovej prípravy za 12/2025 6 hod.</t>
  </si>
  <si>
    <t>FP25-352</t>
  </si>
  <si>
    <t>Cvičebná pomôcka na tréning rovnováhy</t>
  </si>
  <si>
    <t>Pavol Cvenček</t>
  </si>
  <si>
    <t>ZV512036</t>
  </si>
  <si>
    <t>mazanie dráhy za turnaj, Bowling Academy</t>
  </si>
  <si>
    <t>CPZ25305</t>
  </si>
  <si>
    <t>CP, 25. letná deaflympiáda, Tokio, 12.11.-02.12.25</t>
  </si>
  <si>
    <t>ZV512001</t>
  </si>
  <si>
    <t>FP25-349</t>
  </si>
  <si>
    <t>ZV512017</t>
  </si>
  <si>
    <t>04.07.25</t>
  </si>
  <si>
    <t>permanentka fitness7/25, GUTER ENGEL sro</t>
  </si>
  <si>
    <t>ZV512018</t>
  </si>
  <si>
    <t>permanetnka fitness8/25, GUTER ENGEL sro</t>
  </si>
  <si>
    <t>ZV512019</t>
  </si>
  <si>
    <t>05.10.25</t>
  </si>
  <si>
    <t>permanentka fitnes10/25, GUTER ENGEL sro</t>
  </si>
  <si>
    <t>ZV512021</t>
  </si>
  <si>
    <t>10x vstup kond. centrum, Vladimír Donova</t>
  </si>
  <si>
    <t>FP25-386</t>
  </si>
  <si>
    <t>Gehörlosensport Events GmbH</t>
  </si>
  <si>
    <t>ŠÚ25-750</t>
  </si>
  <si>
    <t>ŠÚ25-751</t>
  </si>
  <si>
    <t>FP25-363</t>
  </si>
  <si>
    <t>FP25-378</t>
  </si>
  <si>
    <t>LD Tokio2025, Lekárske zabezpečenie 12.-28.11.2025</t>
  </si>
  <si>
    <t>HALMO, s.r.o.</t>
  </si>
  <si>
    <t>FP25-373</t>
  </si>
  <si>
    <t>LD2025 služby fotodokumentaristu 12-27.11.2025</t>
  </si>
  <si>
    <t>Letenky pre 13 os. na 25. Letnú Deaflympiádu 2025</t>
  </si>
  <si>
    <t>FP25-354</t>
  </si>
  <si>
    <t>Zabezpečenie dopravy pre repre. na letisko 25.LD</t>
  </si>
  <si>
    <t>MaxWay s. r. o.</t>
  </si>
  <si>
    <t>CPZ25310</t>
  </si>
  <si>
    <t>CP, 25. letná deaflympiáda, Tokio 10.-28.11.2025</t>
  </si>
  <si>
    <t>CPZ25311</t>
  </si>
  <si>
    <t>CPZ25312</t>
  </si>
  <si>
    <t>CPZ25313</t>
  </si>
  <si>
    <t>CP, 25. letná deaflympiáda, Tokio 10.11.-02.12.25</t>
  </si>
  <si>
    <t>CPZ25314</t>
  </si>
  <si>
    <t>CP, 25. letná deaflympiáda, Tokio, 12.-23.11.2025</t>
  </si>
  <si>
    <t>CPZ25315</t>
  </si>
  <si>
    <t>CPZ25316</t>
  </si>
  <si>
    <t>CP, 25. letná deaflympiáda, Tokio, 12.-26.11.2025</t>
  </si>
  <si>
    <t>CPZ25317</t>
  </si>
  <si>
    <t>CP, 25. letná deaflympiáda, Tokio, 12.-28.11.2025</t>
  </si>
  <si>
    <t>CPZ25318</t>
  </si>
  <si>
    <t>Benda Andrej</t>
  </si>
  <si>
    <t>CPZ25319</t>
  </si>
  <si>
    <t>CPZ25320</t>
  </si>
  <si>
    <t>Halmo Ivan</t>
  </si>
  <si>
    <t>CPZ25321</t>
  </si>
  <si>
    <t>CPZ25333</t>
  </si>
  <si>
    <t>Marko Dávid</t>
  </si>
  <si>
    <t>CPZ25334</t>
  </si>
  <si>
    <t>Halmová Daniela</t>
  </si>
  <si>
    <t>LD Tokio2025, Lekárske zabezpečenie, lieky</t>
  </si>
  <si>
    <t>ŠÚ25-160</t>
  </si>
  <si>
    <t>MIZUHO BANK, LTD. TOKYO</t>
  </si>
  <si>
    <t>ŠÚ25-781</t>
  </si>
  <si>
    <t>ŠÚ25-790</t>
  </si>
  <si>
    <t>ŠÚ25-834</t>
  </si>
  <si>
    <t>ZV512007</t>
  </si>
  <si>
    <t>reprezentačná večera LD2025  Tokio</t>
  </si>
  <si>
    <t>CPZ25291</t>
  </si>
  <si>
    <t>CPZ25292</t>
  </si>
  <si>
    <t>CPZ25293</t>
  </si>
  <si>
    <t>FP25-350</t>
  </si>
  <si>
    <t>Letenky - batožina 25. LD Tokio 2025, OB, TB, JM</t>
  </si>
  <si>
    <t>CPZ25297</t>
  </si>
  <si>
    <t>CPZ25300</t>
  </si>
  <si>
    <t>CPZ25301</t>
  </si>
  <si>
    <t>CPZ25302</t>
  </si>
  <si>
    <t>CPZ25303</t>
  </si>
  <si>
    <t>CP, 25. letná deaflympiáda, Tokio 18.-28.11.2025</t>
  </si>
  <si>
    <t>Antušeková  Adela</t>
  </si>
  <si>
    <t>CPZ25304</t>
  </si>
  <si>
    <t>Porubec Mário</t>
  </si>
  <si>
    <t>CPZ25306</t>
  </si>
  <si>
    <t>ZV512022</t>
  </si>
  <si>
    <t>CPZ25343</t>
  </si>
  <si>
    <t>CP, 25. letná deaflympiáda, Tokio, 12.-2.12.2025</t>
  </si>
  <si>
    <t>CPZ25344</t>
  </si>
  <si>
    <t>CPZ25342</t>
  </si>
  <si>
    <t>Hanudeľová Nela</t>
  </si>
  <si>
    <t>CPZ25345</t>
  </si>
  <si>
    <t>CPZ25341</t>
  </si>
  <si>
    <t>Černáková Viktória</t>
  </si>
  <si>
    <t>CPZ25340</t>
  </si>
  <si>
    <t>CPZ25339</t>
  </si>
  <si>
    <t>Petrášová Dominika</t>
  </si>
  <si>
    <t>CPZ25338</t>
  </si>
  <si>
    <t>Eichoff Viliam</t>
  </si>
  <si>
    <t>CPZ25337</t>
  </si>
  <si>
    <t>CPZ25335</t>
  </si>
  <si>
    <t>CPZ25336</t>
  </si>
  <si>
    <t>Dzelinská Júlia</t>
  </si>
  <si>
    <t>FP25-351</t>
  </si>
  <si>
    <t>PAM - INVEST, a.s.</t>
  </si>
  <si>
    <t>ZV512006</t>
  </si>
  <si>
    <t>19.11.25</t>
  </si>
  <si>
    <t>lieky pre športovkyňu 25.LD2025 Tokio</t>
  </si>
  <si>
    <t>ZV512117</t>
  </si>
  <si>
    <t>31.12.25</t>
  </si>
  <si>
    <t>masáže, FYZIOterapia EB s.r.o.</t>
  </si>
  <si>
    <t>Letenka pre Martinu Antušekovú</t>
  </si>
  <si>
    <t>LD TOKIO25 nadvaha batožina -časť n.Rasťo Jelínek</t>
  </si>
  <si>
    <t>ZV512115</t>
  </si>
  <si>
    <t>30.12.25</t>
  </si>
  <si>
    <t>rehab a rekom. cvič., Mgr. Matúš Opavský</t>
  </si>
  <si>
    <t>ZV512123</t>
  </si>
  <si>
    <t>ďalšie náklady spojené s 25. LD, Tokio, 12.-28</t>
  </si>
  <si>
    <t>CPZ25366</t>
  </si>
  <si>
    <t>CP, regeneračný pobyt, Pieniny Poľsko, 27.-31.12.</t>
  </si>
  <si>
    <t>CPZ25367</t>
  </si>
  <si>
    <t>CP, diagnostika, Trnava, 30.12.2025</t>
  </si>
  <si>
    <t>Letenka pre Ivanu Krištofičovú</t>
  </si>
  <si>
    <t>ZV512116</t>
  </si>
  <si>
    <t>fyzio vyš., ProClinic s.r.o.</t>
  </si>
  <si>
    <t>ZV512113</t>
  </si>
  <si>
    <t>permanentka do pos., FORTIUS Fit sro</t>
  </si>
  <si>
    <t>ZV512112</t>
  </si>
  <si>
    <t>Letenka pre Amáliu Lepótovú</t>
  </si>
  <si>
    <t>ZV512114</t>
  </si>
  <si>
    <t>zimné športové bundy, REJA sro</t>
  </si>
  <si>
    <t>Letenka pre Marek Tutura 25. LD Tokio</t>
  </si>
  <si>
    <t>FP25-397</t>
  </si>
  <si>
    <t>ŠÚ25-163</t>
  </si>
  <si>
    <t>FP25-401</t>
  </si>
  <si>
    <t>Spracovanie miezd za 12/2025</t>
  </si>
  <si>
    <t>ZV512124</t>
  </si>
  <si>
    <t>21.12.25</t>
  </si>
  <si>
    <t>FP25-399</t>
  </si>
  <si>
    <t>Vorex, s.r.o.</t>
  </si>
  <si>
    <t>FP25-400</t>
  </si>
  <si>
    <t>CPZ25370</t>
  </si>
  <si>
    <t>CP, MSR dospelých, Trenčín, 12.-13.12.2025</t>
  </si>
  <si>
    <t>CPZ25371</t>
  </si>
  <si>
    <t>CP, sústredenie, Banská Bystrica, 11.-16.8.2025</t>
  </si>
  <si>
    <t>CPZ25372</t>
  </si>
  <si>
    <t>CP, sústredenie, Banská Bystrica, 21.-26.9.2025</t>
  </si>
  <si>
    <t>CPZ25373</t>
  </si>
  <si>
    <t>CP, sústredenie, Banská Bystrica, 13.-18.10.2025</t>
  </si>
  <si>
    <t>CPZ25369</t>
  </si>
  <si>
    <t>CP, MSR dospelých 2025, Trenčín, 12.-13.12.2025</t>
  </si>
  <si>
    <t>ŠÚ25-074</t>
  </si>
  <si>
    <t>CPZ25374</t>
  </si>
  <si>
    <t>CP, sústredenie, Banská Bystrica, 20.-24.10.2025</t>
  </si>
  <si>
    <t>FP25-402</t>
  </si>
  <si>
    <t>CPZ25375</t>
  </si>
  <si>
    <t>CP, sústredenie, Banská Bystrica, 3.-7.11.2025</t>
  </si>
  <si>
    <t>ZV512120</t>
  </si>
  <si>
    <t>05.09.25</t>
  </si>
  <si>
    <t>mes. perm. do fit., GUTER ENGEL s.r.o.</t>
  </si>
  <si>
    <t>ZV512119</t>
  </si>
  <si>
    <t>mes. perm. do fit., MEGAGYM Invest sro</t>
  </si>
  <si>
    <t>ZV512121</t>
  </si>
  <si>
    <t>ZV512118</t>
  </si>
  <si>
    <t>súťažné bikini, PRO SERVICES 24 s.r.o.</t>
  </si>
  <si>
    <t>Verešpejová Monika</t>
  </si>
  <si>
    <t>CPZ25368</t>
  </si>
  <si>
    <t>CP, 3. roč. fit. model, Banská Bystrica, 17-18.10.</t>
  </si>
  <si>
    <t>FP25-394</t>
  </si>
  <si>
    <t>Upratovacie služby za mesiac 12/2025</t>
  </si>
  <si>
    <t>FP25-398</t>
  </si>
  <si>
    <t>Športové pomôcky pre žiakov SŠI Kremnica</t>
  </si>
  <si>
    <t>Patrik Jurovčík</t>
  </si>
  <si>
    <t>Technické vyb.sekretariátu MikDJI Mic3,ost.prísl.</t>
  </si>
  <si>
    <t>ZV512109</t>
  </si>
  <si>
    <t>24.11.25</t>
  </si>
  <si>
    <t>prenájom bowl. haly, Bowling Academy sro</t>
  </si>
  <si>
    <t>Športový klub nepočujúcich Žilina</t>
  </si>
  <si>
    <t>ZV512110</t>
  </si>
  <si>
    <t>sedlovka s páčkou, SLOVKOLEX s.r.o.</t>
  </si>
  <si>
    <t>ZV512111</t>
  </si>
  <si>
    <t>cikl. mat. a vitamíny, Lucia Padyšák</t>
  </si>
  <si>
    <t>cik., Lucia Padyšák - Cyklošopa</t>
  </si>
  <si>
    <t>Servisné práce účtovného softvéru</t>
  </si>
  <si>
    <t xml:space="preserve">Krist Timotej </t>
  </si>
  <si>
    <t>ZV601004</t>
  </si>
  <si>
    <t>11.01.26</t>
  </si>
  <si>
    <t>ZV601005</t>
  </si>
  <si>
    <t>07.01.26</t>
  </si>
  <si>
    <t>ZV601006</t>
  </si>
  <si>
    <t>ZV601007</t>
  </si>
  <si>
    <t>09.01.26</t>
  </si>
  <si>
    <t>LD2025, poistenie Biros, Sefcik, Allianz</t>
  </si>
  <si>
    <t>LD2025, poistenie Antusekova, Hanudelova</t>
  </si>
  <si>
    <t>LD2025, poistenie T.Birosova, Allianz</t>
  </si>
  <si>
    <t>LD2025, poistenie Dzelinskij, Dzelinska</t>
  </si>
  <si>
    <t>Letenky pre SK repre.17osôb 25.LD Tokio časť</t>
  </si>
  <si>
    <t>Letenky pre SK repre. 20 osôb 25. LD Tokio</t>
  </si>
  <si>
    <t>FP25-395</t>
  </si>
  <si>
    <t>LD2025 výroba videoreportáže z 25. LD v Tokiu</t>
  </si>
  <si>
    <t>ŠÚ25-789</t>
  </si>
  <si>
    <t>Prenáj.kongr.sály pre reprez.25. LD2025-časť VZ</t>
  </si>
  <si>
    <t>ŠÚ25-836</t>
  </si>
  <si>
    <t>ZV512126</t>
  </si>
  <si>
    <t>aplikácia na titulkovanie, apple.com</t>
  </si>
  <si>
    <t>ZV512125</t>
  </si>
  <si>
    <t>LD2025, poistenie do zahranicia</t>
  </si>
  <si>
    <t>LD2025, poistenie 5os do zahranicia</t>
  </si>
  <si>
    <t>LD2025, poist.6os do zahranicia</t>
  </si>
  <si>
    <t>IDMZ500001/ZMZD500003-5</t>
  </si>
  <si>
    <t>Hrubé mzdy a odvody za zamestnancov 4 osoby za mesiac 1/2025</t>
  </si>
  <si>
    <t>osoba 1-6</t>
  </si>
  <si>
    <t>IDMZ500002/ZMZD500008-50010</t>
  </si>
  <si>
    <t>Hrubé mzdy a odvody za zamestnancov 4 osoby za mesiac 2/2025</t>
  </si>
  <si>
    <t>IDMZ500003/ZMZD500013-15</t>
  </si>
  <si>
    <t>Hrubé mzdy a odvody za zamestnancov 4 osoby za mesiac 3/2025</t>
  </si>
  <si>
    <t>10. Majstrovstvá Európy v Bedmintone 2025 (oblčenie, štartovné, ubytovanie a strava)</t>
  </si>
  <si>
    <t>IDMZ500004/ZMZD50018-20</t>
  </si>
  <si>
    <t>Hrubé mzdy a odvody za zamestnancov 4 osoby za mesiac 4/2025</t>
  </si>
  <si>
    <t>IDMZ500005/ZMZD50023-25</t>
  </si>
  <si>
    <t>Hrubé mzdy a odvody za zamestnancov 4 osoby za mesiac 5/2025</t>
  </si>
  <si>
    <t>FP25-158</t>
  </si>
  <si>
    <t xml:space="preserve">Služby auditora za rok 2025 </t>
  </si>
  <si>
    <t>FP25-211/ZF3252402558</t>
  </si>
  <si>
    <t>IDMZ500006/zMZD50028-30</t>
  </si>
  <si>
    <t>Hrubé mzdy a odvody za zamestnancov 4 osoby za mesiac 6/2025</t>
  </si>
  <si>
    <t>Popl. za vystavenie potvr. pre audit</t>
  </si>
  <si>
    <t>IDMZ500007/ZMZD50032-34</t>
  </si>
  <si>
    <t>Hrubé mzdy a odvody za zamestnancov 4 osoby za mesiac 7/2025</t>
  </si>
  <si>
    <t>IDMZ500008/ZMZD38-40</t>
  </si>
  <si>
    <t>Hrubé mzdy a odvody za zamestnancov 4 osoby za mesiac 8/2025</t>
  </si>
  <si>
    <t>Obuv 5 ks pre SVK reprezentáciu na 25. LD v Tokiu</t>
  </si>
  <si>
    <t>IDMZ500009/ZMZD50043-45</t>
  </si>
  <si>
    <t>Hrubé mzdy a odvody za zamestnancov 4 osoby za mesiac 9/2025</t>
  </si>
  <si>
    <t>Fotenie športovcov  8.10.2025</t>
  </si>
  <si>
    <t>IDMZ500010/ZMZD50048-50</t>
  </si>
  <si>
    <t>Hrubé mzdy a odvody za zamestnancov 4 osoby za mesiac 10/2025</t>
  </si>
  <si>
    <t>Aktualizácia účtovného softvéru MoneyS3</t>
  </si>
  <si>
    <t>IDMZ500011/ZMZD50053-55</t>
  </si>
  <si>
    <t>Hrubé mzdy a odvody za zamestnancov 4 osoby za mesiac 11/2025</t>
  </si>
  <si>
    <t>Hrubé mzdy a odvody za zamestnancov 3 osoby za mesiac 11/2025 Tokio</t>
  </si>
  <si>
    <t>Zabezpečenie športovej prípravy služby mechanika  1-12/25</t>
  </si>
  <si>
    <t>IDMZ500012/ZMZD50058-62</t>
  </si>
  <si>
    <t>Hrubé mzdy a odvody za zamestnancov 6 osob za mesiac 12/2025</t>
  </si>
  <si>
    <t>IDMZ500012/ZMZD50058</t>
  </si>
  <si>
    <t>Hrubé mzdy a odvody za zamestnancov 1 osoby za mesiac 12/2025 Tokio</t>
  </si>
  <si>
    <t>réžijné výdavky na sekretariát, IKEA Bratislava</t>
  </si>
  <si>
    <t>CPZ25376</t>
  </si>
  <si>
    <t>CP, extraliga počujúci, BNC Bratislava, 9.11.25</t>
  </si>
  <si>
    <t>Vlačuška Viliam</t>
  </si>
  <si>
    <t>CPZ25377</t>
  </si>
  <si>
    <t>CP, extraliga počujúcich, BNC BA, 9.2.2025</t>
  </si>
  <si>
    <t>CPZ25378</t>
  </si>
  <si>
    <t>CP, extraliga, PBC Bratislava, 14.12.2025</t>
  </si>
  <si>
    <t>CPZ25379</t>
  </si>
  <si>
    <t>CP, liga nepočujúcich v bwl, Žilina, 22.11.2025</t>
  </si>
  <si>
    <t>CPZ25380</t>
  </si>
  <si>
    <t>CP, zápasy bowling, BA ZA PP, 052025</t>
  </si>
  <si>
    <t>CPZ25381</t>
  </si>
  <si>
    <t>CP, zápasy bowling, PBC BNC BA, 012025</t>
  </si>
  <si>
    <t>CPZ25382</t>
  </si>
  <si>
    <t>CP, zápasy bowling, Prešov, Poprad, 1.-2.3.2025</t>
  </si>
  <si>
    <t>CPZ25383</t>
  </si>
  <si>
    <t>CP, zápasy bowling, ZA BA, 042025</t>
  </si>
  <si>
    <t>CPZ25384</t>
  </si>
  <si>
    <t>CP, zápasy bowling, Žilina a Bratislava, 21.-22.6.</t>
  </si>
  <si>
    <t>ZV512138</t>
  </si>
  <si>
    <t>16.11.25, bowlingová taška, Bowl. klub Bowlshop</t>
  </si>
  <si>
    <t>ZV512139</t>
  </si>
  <si>
    <t>17.11.25, bowlingové gule, Bowl. Klub Bowlshop</t>
  </si>
  <si>
    <t>ZV512140</t>
  </si>
  <si>
    <t>06.10.25, štartovné, SLOVENSKÝ BOWLINGOVÝ ZVÄZ</t>
  </si>
  <si>
    <t>ZV512141</t>
  </si>
  <si>
    <t>08.10.25, súťažný dres, ATAK, výrobné družstvo</t>
  </si>
  <si>
    <t>CPZ25394</t>
  </si>
  <si>
    <t>CP, zápasy bwl, Poprad a Žilina, 032025</t>
  </si>
  <si>
    <t>Hvizdák Peter</t>
  </si>
  <si>
    <t>CPZ25395</t>
  </si>
  <si>
    <t>CP, zápasy bwl, Poprad Bratislava, 102025</t>
  </si>
  <si>
    <t>CPZ25396</t>
  </si>
  <si>
    <t>CP, zápasy bwl, Prešov Žilina, 112025</t>
  </si>
  <si>
    <t>CPZ25391</t>
  </si>
  <si>
    <t>CP, zápas ligy nepočujúcich, Žilina, 21.6.2025</t>
  </si>
  <si>
    <t>CPZ25392</t>
  </si>
  <si>
    <t>CP, zápasy bwl apríl, Žilina Prešov, 042025</t>
  </si>
  <si>
    <t>CPZ25393</t>
  </si>
  <si>
    <t>CP, zápasy bwl ligy, PP PO BA, 052025</t>
  </si>
  <si>
    <t>ZV512142</t>
  </si>
  <si>
    <t>15.12.25, športové ponožky, Decathlon SK s.r.o.</t>
  </si>
  <si>
    <t>Mladý Martin</t>
  </si>
  <si>
    <t>ZV512143</t>
  </si>
  <si>
    <t>18.12.25, športové tenisky, MODIVO.com S.A.</t>
  </si>
  <si>
    <t>ZV512144</t>
  </si>
  <si>
    <t>17.11.25, tenisová obuv a doplnky, STREFA TENISA</t>
  </si>
  <si>
    <t>ZV512145</t>
  </si>
  <si>
    <t>28.08.25, vitamíny a pit. režim, Online Empire sro</t>
  </si>
  <si>
    <t>ZV512146</t>
  </si>
  <si>
    <t>06.12.25, tenisové gripy, PPG Group s.r.o.</t>
  </si>
  <si>
    <t>ZV512147</t>
  </si>
  <si>
    <t>01.06.25, tenisová raketa, PPG Group s.r.o.</t>
  </si>
  <si>
    <t>CPZ25386</t>
  </si>
  <si>
    <t>CP, liga nepočujúcich, Bratislava, 3.-4.1.2025</t>
  </si>
  <si>
    <t>CPZ25387</t>
  </si>
  <si>
    <t>CP, MSR v bowlingu, Poprad, 1.2.2025</t>
  </si>
  <si>
    <t>CPZ25388</t>
  </si>
  <si>
    <t>CP, SK pohár bwl, Žilina, 27.9.2025</t>
  </si>
  <si>
    <t>CPZ25389</t>
  </si>
  <si>
    <t>CP, zápas ligy nepoč., Prešov, 14.12.2025</t>
  </si>
  <si>
    <t>CPZ25390</t>
  </si>
  <si>
    <t>CP, zápas ligy nepočujúcich v bwl, Poprad, 16.2.25</t>
  </si>
  <si>
    <t>FD26015</t>
  </si>
  <si>
    <t>Skipassy pre žiakov zimné športové hry 2026</t>
  </si>
  <si>
    <t>Urblík  Vladimír JUDr. - VALIGA</t>
  </si>
  <si>
    <t>PM, Refundácia vl. výdavku, P. Mladá</t>
  </si>
  <si>
    <t>Katarína Mlada</t>
  </si>
  <si>
    <t>DVS, CP Zimné športové hry SKI Krahule, 11.2., J. Maťovčík</t>
  </si>
  <si>
    <t>602005006</t>
  </si>
  <si>
    <t>DVS, Refundacia vl. výdavkov, M. Fabšičová</t>
  </si>
  <si>
    <t>DVS, Refundacia vl. výdavkov, T. Podmanický</t>
  </si>
  <si>
    <t>DVS, CP Zimné športové hry SKI Krahule, 11.2., M. Fabšičová</t>
  </si>
  <si>
    <t>26012</t>
  </si>
  <si>
    <t>Jana Janosikova</t>
  </si>
  <si>
    <t>TATRA UNITED CORPORATION, a.s.</t>
  </si>
  <si>
    <t>DVS VZ, CP Australian Open Melbourne, 21.1.-4.2., J. Jánošíková</t>
  </si>
  <si>
    <t>902026115</t>
  </si>
  <si>
    <t>X-BIONIC® SPHERE a.s.</t>
  </si>
  <si>
    <t>ZV512149</t>
  </si>
  <si>
    <t>porad. služby v športe, Michal Ragač</t>
  </si>
  <si>
    <t>BOWLN, CP 4. Kolo bowl.ligy Zilina, 14.2., L. Hlavatý</t>
  </si>
  <si>
    <t>CEST, CP VV DVS Poprad, 23.-25.1., P. Birka</t>
  </si>
  <si>
    <t>DVSMLAD, Refundácia vl. výdavkov, V. Černáková</t>
  </si>
  <si>
    <t>DVS, Refundácia vl. výdavkov, M. Fabšičová</t>
  </si>
  <si>
    <t>DK, Refundácia vl. výdavkov, M. Fabšičová</t>
  </si>
  <si>
    <t>DVS, Refundácia vl. výdavkov, T. Podmanický</t>
  </si>
  <si>
    <t>Plotbase s. r. o.</t>
  </si>
  <si>
    <t>DVS, Refundácia vl. výdavku, T. Podmanický</t>
  </si>
  <si>
    <t>Kristína Trsťanová</t>
  </si>
  <si>
    <t>DVS, Refundácia vl. výdavku, M. Fabšičová</t>
  </si>
  <si>
    <t>Showdown Displays Europe, s.r.o.</t>
  </si>
  <si>
    <t>JANA Veldakova</t>
  </si>
  <si>
    <t>VV, Refundácia vl. výdavku, V. Vlačuška</t>
  </si>
  <si>
    <t>Právne služby za mesiace 9 až 11 spolu</t>
  </si>
  <si>
    <t>MAAD.sk, s.r.o.</t>
  </si>
  <si>
    <t>DVS, Basketbalový workshop - Basket pre všetkých 25.3.26, M. Dorociak</t>
  </si>
  <si>
    <t>Miroslav Dorociak</t>
  </si>
  <si>
    <t>DVS, Refundácia vl. výdavku, D. Stanková</t>
  </si>
  <si>
    <t>DVS, DK, Refundacia vl. vydavku, M. Fabšičová</t>
  </si>
  <si>
    <t>PODBW, Prenájom bowlingovej dráhy 28.3. na MSR , Bowling Academy, s.r.o.</t>
  </si>
  <si>
    <t>PODBW, CP MSR v bowlingu, 28.3.ZA, P. Birka</t>
  </si>
  <si>
    <t>DVSREZ, Refundácia vl. výdavku, M. Fabšičová</t>
  </si>
  <si>
    <t>DVSREZ, Refundácia vl. výdavku, T. Podmanický</t>
  </si>
  <si>
    <t>DVSREZ, Refundácia vl. výdavku, D. Stanková</t>
  </si>
  <si>
    <t>DVS, Vratenie preplatku k CP 25342, K. Freundschussová</t>
  </si>
  <si>
    <t>Karin Freudenschussova</t>
  </si>
  <si>
    <t>DVS, Vrátenie alikvotnej časti z nadváhy, DVS</t>
  </si>
  <si>
    <t>ZV601001</t>
  </si>
  <si>
    <t>ZV601002</t>
  </si>
  <si>
    <t>ZV601003</t>
  </si>
  <si>
    <t>CPZ26001</t>
  </si>
  <si>
    <t>CP, Chef de Mission, Seefeld Rakúsko, 13.-16.1.26</t>
  </si>
  <si>
    <t>FP26-003</t>
  </si>
  <si>
    <t>CPZ26005</t>
  </si>
  <si>
    <t>CP, výjazdové rokovanie VV, Poprad, 23.-25.1.2026</t>
  </si>
  <si>
    <t>Spojená škola internátna, Československej armády 1</t>
  </si>
  <si>
    <t xml:space="preserve">Prenájom kongre. miestosti s občerstvením </t>
  </si>
  <si>
    <t>AQUAPARK Poprad, s.r.o.</t>
  </si>
  <si>
    <t>FP26-011</t>
  </si>
  <si>
    <t>Telekomunikačné služby za mesiac 01/2026</t>
  </si>
  <si>
    <t>CPZ26003</t>
  </si>
  <si>
    <t>CPZ26009</t>
  </si>
  <si>
    <t>CP, stretnutie org. Deaf. dni, Šamorín, 4.2.2026</t>
  </si>
  <si>
    <t>CPZ26004</t>
  </si>
  <si>
    <t>CPZ26007</t>
  </si>
  <si>
    <t>Tirpáková Veronika, PaedDr., Ph.D.</t>
  </si>
  <si>
    <t>CPZ26008</t>
  </si>
  <si>
    <t>CPZ26010</t>
  </si>
  <si>
    <t>LED tlačiareň Brother MFC-L8390 CDW</t>
  </si>
  <si>
    <t>Školenie pre zamenstnacov aktualitiy v legislatíve</t>
  </si>
  <si>
    <t>PragmaPlus s. r. o.</t>
  </si>
  <si>
    <t>CPZ26002</t>
  </si>
  <si>
    <t>FP26013</t>
  </si>
  <si>
    <t>Prenájom kurtu 8.3.2025 pre športovcov</t>
  </si>
  <si>
    <t>výpis 3/25</t>
  </si>
  <si>
    <t>telekomunikačné služby, 15.03.2025 - 14.04.2025</t>
  </si>
  <si>
    <t>výpis 4/25</t>
  </si>
  <si>
    <t>réžijné služby pre športovcov</t>
  </si>
  <si>
    <t xml:space="preserve">réžijné služby  </t>
  </si>
  <si>
    <t xml:space="preserve">spotrebný materiál  </t>
  </si>
  <si>
    <t>Spracovanie miezd za 03/2025</t>
  </si>
  <si>
    <t>spotrebný materiál na podujatie</t>
  </si>
  <si>
    <t>Spracovanie miezd za 04/2025</t>
  </si>
  <si>
    <t>Prenájom kurtu 12.04.2025, pre športovcov</t>
  </si>
  <si>
    <t>Materiál na podujatie</t>
  </si>
  <si>
    <t>telekomunikačné služby, 15.04.2025 - 14.05.2025</t>
  </si>
  <si>
    <t>Ubytovanie,tréning  20.01.-25.01.2025</t>
  </si>
  <si>
    <t>Tréningový proces v Butterfly Centrum,</t>
  </si>
  <si>
    <t>Ubytovanie,tréning 10.02.-14.02.2025</t>
  </si>
  <si>
    <t>Tréningový proces v Butterfly Centrum</t>
  </si>
  <si>
    <t>Ubytovanie,tréning  10.03.-14.03.2025</t>
  </si>
  <si>
    <t>platba za web doménu worlddeafski.com</t>
  </si>
  <si>
    <t>odoslanie zasielky cez Packeta</t>
  </si>
  <si>
    <t>Technická podpora v mesiacoch 02-04/2025</t>
  </si>
  <si>
    <t xml:space="preserve">Výroba pečiatky </t>
  </si>
  <si>
    <t>Ukazovateľ skóre DONIC Scorer</t>
  </si>
  <si>
    <t xml:space="preserve">Dědeček Viktor </t>
  </si>
  <si>
    <t xml:space="preserve">licencia antivírus ESET Protect </t>
  </si>
  <si>
    <t xml:space="preserve">Tlač materiálov na podujatie MSR mládeže so sluch. post. </t>
  </si>
  <si>
    <t>občerstvenie na stretnutie,  Fertucha, s. r. o.</t>
  </si>
  <si>
    <t>Antušeková zabezpečenie</t>
  </si>
  <si>
    <t>Lepótová zabezpečenie</t>
  </si>
  <si>
    <t>konzlut. lekárom, CHIRURGICKÉ CENTRUM as</t>
  </si>
  <si>
    <t>Ubyt., občer. + priestor na VZ dňa 14.06.2025</t>
  </si>
  <si>
    <t>telekomunikačné služby, 15.05.2025 - 14.06.2025</t>
  </si>
  <si>
    <t xml:space="preserve"> licencia Microsoft 365 Premium</t>
  </si>
  <si>
    <t xml:space="preserve">Stolnotenisový materiál </t>
  </si>
  <si>
    <t>zabezpečenie fotografa na podujatie  2025</t>
  </si>
  <si>
    <t>výpis 6/25</t>
  </si>
  <si>
    <t>Viki Černaková-prísp. na LD Tokio2025 640</t>
  </si>
  <si>
    <t>Nela Hanudelova-prísp. na LD Tokio2025 960</t>
  </si>
  <si>
    <t>Zabezpečenie športovej prípravy za 06/2025 33,5h</t>
  </si>
  <si>
    <t>kancelárske potreby,  ŠEVT as</t>
  </si>
  <si>
    <t>GRafické práce pre podujatie</t>
  </si>
  <si>
    <t>Zabezp. šport. príp. 03/2025, Garaj Marek</t>
  </si>
  <si>
    <t>telekomunikačné služby, 15.06.2025 - 14.07.2025</t>
  </si>
  <si>
    <t>réžijné náklady na sekretariát DEAF</t>
  </si>
  <si>
    <t>tur. sandále, Decathlon SK sro</t>
  </si>
  <si>
    <t>servisné služby klimatizacia kancelária</t>
  </si>
  <si>
    <t>réžijný materiál do kancelárie</t>
  </si>
  <si>
    <t>Služby tlmočníka  v dňoch 1.,11.,25.7.2025</t>
  </si>
  <si>
    <t>výpis 8/25</t>
  </si>
  <si>
    <t>prednáška na deaflympisjkých ránach</t>
  </si>
  <si>
    <t>občerstvenie na stretnutie, Yeme, a. s.</t>
  </si>
  <si>
    <t>obed na stretnutie, Food mobile, s.r.o.</t>
  </si>
  <si>
    <t>telekomunikačné služby, 15.07.2025 - 14.08.2025</t>
  </si>
  <si>
    <t>Uprava plagátu Deaf Tatry</t>
  </si>
  <si>
    <t>Grafické práce20,2 h. Deaf.T,LD 25</t>
  </si>
  <si>
    <t>Ubytovanie na tréningový proces</t>
  </si>
  <si>
    <t>CP, denná tréningová príprava máj 2025</t>
  </si>
  <si>
    <t>Prenájom kurtu za mesiac august 2025 pre športovcov</t>
  </si>
  <si>
    <t>Tlač materiálov na podujatie  na Deaf tatry 2025</t>
  </si>
  <si>
    <t>telekomunikačné služby, 15.08.2025 - 14.09.2025</t>
  </si>
  <si>
    <t>Ocenenia pre športovcov roka</t>
  </si>
  <si>
    <t>kancelárske potreby pre reprezentanov na 25. LD</t>
  </si>
  <si>
    <t>Ubytovanie Martina Antušeková  a Ján Surgáč</t>
  </si>
  <si>
    <t>výpis 9/25</t>
  </si>
  <si>
    <t>Ubytovanie amália Lepótová a Ján Surgáč</t>
  </si>
  <si>
    <t>kancelárske potreby, Slovenská pošta</t>
  </si>
  <si>
    <t>výroba videoreportáže DeafTatry 2025</t>
  </si>
  <si>
    <t>Služby tlmočníka počas Deaf Tatry 12.-14.9.2025</t>
  </si>
  <si>
    <t>Registračný poplatok</t>
  </si>
  <si>
    <t>výpis 10/25</t>
  </si>
  <si>
    <t xml:space="preserve">JS1-ZC </t>
  </si>
  <si>
    <t>športové oblečenie pre športovcov, VERMONT Slovakia sro</t>
  </si>
  <si>
    <t>bežecká obuv pre športovcov, INTERSPORT Mlynské Nivy 5A</t>
  </si>
  <si>
    <t>prevzatie auta,cestovné, DRIM TIME sro</t>
  </si>
  <si>
    <t>Odmena za športovú reprezentáciu</t>
  </si>
  <si>
    <t xml:space="preserve">Odmena za športovú reprezentáciu </t>
  </si>
  <si>
    <t>Tlač materiálov pre repre. 25. LD 2025</t>
  </si>
  <si>
    <t>občerstvenie na stretnutie, Fertucha, s.r.o.</t>
  </si>
  <si>
    <t>občerstvenie na stretnutie, G BUILDING sro</t>
  </si>
  <si>
    <t>E0700XI5EB</t>
  </si>
  <si>
    <t>telekomunikačné služby, 15.09.2025 - 14.10.2025</t>
  </si>
  <si>
    <t>kancelárske potreby</t>
  </si>
  <si>
    <t>Formálne reprezentačné oblečenie na podujatie LD 2025</t>
  </si>
  <si>
    <t>Graf. práce, prezentácia Deaf Tatry</t>
  </si>
  <si>
    <t>Graf. práce LD 2025 Tokio materiál</t>
  </si>
  <si>
    <t>Tlač materiálov na podujatie  na 25. LD v Tokiu</t>
  </si>
  <si>
    <t>Batožina LD 2025</t>
  </si>
  <si>
    <t>spotrebný materiál, Alza.sk s.r.o.</t>
  </si>
  <si>
    <t>spotrebný materiál,  25. LD Tokio, iStyle s.r.o.</t>
  </si>
  <si>
    <t>športový materiál, PAELA, s. r. o.</t>
  </si>
  <si>
    <t>telekomunikačné služby, 15.10.-14.11.2025</t>
  </si>
  <si>
    <t xml:space="preserve">spotrebný materiál </t>
  </si>
  <si>
    <t>športové potreby, alza.sk s.r.o.</t>
  </si>
  <si>
    <t xml:space="preserve">Platba za webovú doménu deaflympic.sk </t>
  </si>
  <si>
    <t>Prenájom kurtu 8 dní október 2025 Peter Petrovič</t>
  </si>
  <si>
    <t>Telekomunikačné služby za mesiac 11/2025</t>
  </si>
  <si>
    <t>xx</t>
  </si>
  <si>
    <t>Spracovanie miezd za 10/2025</t>
  </si>
  <si>
    <t>Služby tlmočníka počas 25. LD v Tokiu</t>
  </si>
  <si>
    <t>Ubytovanie a strava 2 os. MT, AD 15.-19.12.</t>
  </si>
  <si>
    <t>ŠU25-950</t>
  </si>
  <si>
    <t>výpis 12/25</t>
  </si>
  <si>
    <t>poplatky banke</t>
  </si>
  <si>
    <t>Upratovacie služby za mesiac 11/2025</t>
  </si>
  <si>
    <t>Spracovanie miezd za 11/2025</t>
  </si>
  <si>
    <t>poplatok na podujatie -  2os na ChefDeMision WD</t>
  </si>
  <si>
    <t>občerstvenie na stretnutie, YEME as</t>
  </si>
  <si>
    <t>občerstvenie na stretnutie , LIEM TAo sro</t>
  </si>
  <si>
    <t>občerstvenie na stretnutie, G Building sro</t>
  </si>
  <si>
    <t>Telekomunikačné služby za mesiac 12/2025</t>
  </si>
  <si>
    <t>prenájom kancelárskych priestorov 1-3/2026</t>
  </si>
  <si>
    <t>FP25-403</t>
  </si>
  <si>
    <t>Tlmočenie posunkového jazyka 10.10.2025</t>
  </si>
  <si>
    <t>FP26006</t>
  </si>
  <si>
    <t>ŠU26-035</t>
  </si>
  <si>
    <t>výpis 1/26</t>
  </si>
  <si>
    <t>FP26008</t>
  </si>
  <si>
    <t>FP26010</t>
  </si>
  <si>
    <t>FP26004</t>
  </si>
  <si>
    <t>Strava pre úč. Zimných šport. hier 9.-12.2.2026</t>
  </si>
  <si>
    <t xml:space="preserve">Služby tlmočníka stret.so športovcami, VV </t>
  </si>
  <si>
    <t>FP26016</t>
  </si>
  <si>
    <t>ZV602004</t>
  </si>
  <si>
    <t>ZV602003</t>
  </si>
  <si>
    <t>CPZ26011</t>
  </si>
  <si>
    <t>ZV602005-006</t>
  </si>
  <si>
    <t>spotrebný materiál pre  P. Hvizdák</t>
  </si>
  <si>
    <t>ZV602007</t>
  </si>
  <si>
    <t>réžijné náklady D. Stanková</t>
  </si>
  <si>
    <t>ZV602008</t>
  </si>
  <si>
    <t>ZV602009</t>
  </si>
  <si>
    <t>CPZ26014</t>
  </si>
  <si>
    <t>CPZ26013</t>
  </si>
  <si>
    <t>CP Zimné športové hry SKI Krahule, 11.2., O. Krist</t>
  </si>
  <si>
    <t>FP26042/ZF003</t>
  </si>
  <si>
    <t>Prenájom priestorov s ubytovaním-stretnutie športovcov, 20.-21.3.26</t>
  </si>
  <si>
    <t>ZF002</t>
  </si>
  <si>
    <t>strava pre 100účastníkov v rámci pobytu na DD2026, x-bionic sphere</t>
  </si>
  <si>
    <t>CPZ26012</t>
  </si>
  <si>
    <t>FP26020</t>
  </si>
  <si>
    <t>mesačná licencia Adobe Acrobat Pro</t>
  </si>
  <si>
    <t>FP26019</t>
  </si>
  <si>
    <t>FP26009</t>
  </si>
  <si>
    <t>FP26018</t>
  </si>
  <si>
    <t>FP26-021</t>
  </si>
  <si>
    <t>Telekomunikačné služby za mesiac 02/2026</t>
  </si>
  <si>
    <t>CPZ26017</t>
  </si>
  <si>
    <t>CPZ26016</t>
  </si>
  <si>
    <t>CP VV DVS Poprad, 23.-25.1., J. Maťovčik</t>
  </si>
  <si>
    <t>CPZ26015</t>
  </si>
  <si>
    <t>ŠU26-154</t>
  </si>
  <si>
    <t>výpis 3/26</t>
  </si>
  <si>
    <t>FP26017</t>
  </si>
  <si>
    <t xml:space="preserve">Membership 2026, I.No.: 2 023-14, WDGF </t>
  </si>
  <si>
    <t>ZV603017</t>
  </si>
  <si>
    <t>ZV6030012-016</t>
  </si>
  <si>
    <t>ZV603011</t>
  </si>
  <si>
    <t>FP26025</t>
  </si>
  <si>
    <t>FP26023</t>
  </si>
  <si>
    <t xml:space="preserve"> Spracovanie miezd za 2/2026</t>
  </si>
  <si>
    <t>FP26024</t>
  </si>
  <si>
    <t>Spracovanie miezd za 1/2026</t>
  </si>
  <si>
    <t>FP26022</t>
  </si>
  <si>
    <t>Letenky pre účastníkov sústredenia, Kréta 1.-10.5.</t>
  </si>
  <si>
    <t>Ryanair DAC</t>
  </si>
  <si>
    <t>FP26026</t>
  </si>
  <si>
    <t>DVS, Grafické práce k podujatiam</t>
  </si>
  <si>
    <t>ZV603019</t>
  </si>
  <si>
    <t>ZV603018</t>
  </si>
  <si>
    <t>ŠU26-178</t>
  </si>
  <si>
    <t>FP26032</t>
  </si>
  <si>
    <t>Stan  na športové podujatia DV</t>
  </si>
  <si>
    <t>FP26031</t>
  </si>
  <si>
    <t>kancelárske potreby - tonery</t>
  </si>
  <si>
    <t>ZV603030</t>
  </si>
  <si>
    <t>ZV603027-29</t>
  </si>
  <si>
    <t>ZV603026</t>
  </si>
  <si>
    <t>FP26029</t>
  </si>
  <si>
    <t xml:space="preserve">spotrebný materiál na podujatia </t>
  </si>
  <si>
    <t>FP26042/ZF004</t>
  </si>
  <si>
    <t>ZV603022/23</t>
  </si>
  <si>
    <t>letenky na sústredenie, J. Velďáková</t>
  </si>
  <si>
    <t>FP26027</t>
  </si>
  <si>
    <t>Služby tlmočníka -stretnutie</t>
  </si>
  <si>
    <t>ZV603024/ZV603025</t>
  </si>
  <si>
    <t>ZV603021</t>
  </si>
  <si>
    <t>ZV603020</t>
  </si>
  <si>
    <t>FP26030</t>
  </si>
  <si>
    <t>mesačná licencia Adobe Acrobat Pro 3x</t>
  </si>
  <si>
    <t>FP26028</t>
  </si>
  <si>
    <t>FP26033</t>
  </si>
  <si>
    <t>Spracovanie účtovníctva a závierky 2025</t>
  </si>
  <si>
    <t>ZV603031</t>
  </si>
  <si>
    <t>FP26035</t>
  </si>
  <si>
    <t>DD2026, Športový materiál, oblečenie na DD2026/MSR nepočujúcej mládeže 2026</t>
  </si>
  <si>
    <t>CeHaTEX, s.r.o.</t>
  </si>
  <si>
    <t>FP26034</t>
  </si>
  <si>
    <t>Trofeje na MSR v bowlingu</t>
  </si>
  <si>
    <t>ZV603034</t>
  </si>
  <si>
    <t xml:space="preserve"> Prenájom kancelárskych priestorov 4-6/2026</t>
  </si>
  <si>
    <t>ZV603033</t>
  </si>
  <si>
    <t>Prenájom kancelárskych priestorov 4-6/2026</t>
  </si>
  <si>
    <t>ZV603035</t>
  </si>
  <si>
    <t>zabezpečenie fotografa na podujatie  2026</t>
  </si>
  <si>
    <t>FP26040</t>
  </si>
  <si>
    <t>spotrebný materiál, SLOVEPO, s.r.o.</t>
  </si>
  <si>
    <t>zimná obuv pre športovcov na Chef de Mission, ECCO</t>
  </si>
  <si>
    <t>občerstvenie k podujatiu k EYDG, G Building, s.r.o.</t>
  </si>
  <si>
    <t>ZV603041</t>
  </si>
  <si>
    <t>ZV603040</t>
  </si>
  <si>
    <t>FP26043</t>
  </si>
  <si>
    <t>Technická podpora v mesiacoch 1-3/2026</t>
  </si>
  <si>
    <t>CPZ26019</t>
  </si>
  <si>
    <t>CP VV DS, 27.3., J. Matovcik</t>
  </si>
  <si>
    <t>FP26045</t>
  </si>
  <si>
    <t>Bowling Academy, s.r.o.</t>
  </si>
  <si>
    <t>CPZ26018</t>
  </si>
  <si>
    <t>zv603046</t>
  </si>
  <si>
    <t>FP26049/ZF0006</t>
  </si>
  <si>
    <t>Športovo technický materiál</t>
  </si>
  <si>
    <t>ZV603045</t>
  </si>
  <si>
    <t>ZV603044</t>
  </si>
  <si>
    <t>ZV603043</t>
  </si>
  <si>
    <t>CP25342</t>
  </si>
  <si>
    <t>ŠU26-250</t>
  </si>
  <si>
    <t>FP26048</t>
  </si>
  <si>
    <t>účtovné služby k auditu a spracovanie 1Q/2026</t>
  </si>
  <si>
    <t>FP26047</t>
  </si>
  <si>
    <t>služby tlmočníka - stretnutie RT, VV a športovcov</t>
  </si>
  <si>
    <t>FP26046</t>
  </si>
  <si>
    <t>DVSSTRET, CP Stretnutie športovcov, zúčtovateľov 20. - 21.3.26, BA,</t>
  </si>
  <si>
    <t>DVSSTRET, CP Stretnutie športovcov, zúčtovateľov 20. - 21.3.26, BA, J. Dzelinská</t>
  </si>
  <si>
    <t>DVSSTRET, CEST, CP Pracovné cesty 3/2026, M. Fabšičová</t>
  </si>
  <si>
    <t>DVSSTRET, CP Stretnutie športovcov, zúčtovateľov BA, 20.-21.3.3., M. Vaco</t>
  </si>
  <si>
    <t>DVSSTRET, CP Stretnutie športovcov, zúčtovateľov BA, 20.-21.3.3., I. Klačanská</t>
  </si>
  <si>
    <t>DVSSTRET, CP Stretnutie športovcov, zúčtovateľov BA, 20.-21.3.3., R. Honner</t>
  </si>
  <si>
    <t>DVSSTRET, CP Stretnutie športovcov, zúčtovateľov BA, 20.-21.3.3., Š. Debnár</t>
  </si>
  <si>
    <t>Tlač materiálov na konferenciu 2026</t>
  </si>
  <si>
    <t>FP26007</t>
  </si>
  <si>
    <t>Tlač materiálov pre potreby sekretariátu</t>
  </si>
  <si>
    <t>FP26012</t>
  </si>
  <si>
    <t>SVK, Audiogram Fee-Matej Zengevald</t>
  </si>
  <si>
    <t>FP26044</t>
  </si>
  <si>
    <t xml:space="preserve">SVK, Audiogram Fee-MArtin Bockoras,  R.N.:2026-0312, ICSD </t>
  </si>
  <si>
    <t>FP26039</t>
  </si>
  <si>
    <t xml:space="preserve">SVK, DVS, No. Invoice:2026-0305, Au diogram Fee Vladimir Lancaric, ICSD </t>
  </si>
  <si>
    <t>FP26038</t>
  </si>
  <si>
    <t xml:space="preserve">SVK, DVS, No. Invoice:2026-0307, Au diogram Fee Peter Frajka, ICSD </t>
  </si>
  <si>
    <t>FP26037</t>
  </si>
  <si>
    <t xml:space="preserve">SVK, DVS, No. Invoice:2026-0308, Au diogram Fee Miloslav Sturc, ICSD </t>
  </si>
  <si>
    <t>ZV603036-039</t>
  </si>
  <si>
    <t>Právne služby za mesiace 9 až 11/2025</t>
  </si>
  <si>
    <t>Právne služby za mesiace 9 až 12 /2025</t>
  </si>
  <si>
    <t>Pravne služby za mesiace 1-2/2026</t>
  </si>
  <si>
    <t>MT, športová výživa, športový materiál pre pretekára Trsťan M.</t>
  </si>
  <si>
    <t>MT športový materiál pre pretekára Trsťan M.</t>
  </si>
  <si>
    <t>FP26042</t>
  </si>
  <si>
    <t>ZV603047</t>
  </si>
  <si>
    <t>ZV601009</t>
  </si>
  <si>
    <t>ZV602001</t>
  </si>
  <si>
    <t>05.02.26</t>
  </si>
  <si>
    <t>prednáška-mentálny koučing v športe</t>
  </si>
  <si>
    <t>Škola úspechu s.r.o.</t>
  </si>
  <si>
    <t>CPZ26026</t>
  </si>
  <si>
    <t>CPZ26025</t>
  </si>
  <si>
    <t>CPZ26020</t>
  </si>
  <si>
    <t>CPZ26023</t>
  </si>
  <si>
    <t>CPZ26021</t>
  </si>
  <si>
    <t>CPZ26024</t>
  </si>
  <si>
    <t>CPZ26022</t>
  </si>
  <si>
    <t>ZV603032</t>
  </si>
  <si>
    <t>KANNAJ,Prenájom kancelárskych priestorov 4-6/2026, T. Krist</t>
  </si>
  <si>
    <t>FP26005</t>
  </si>
  <si>
    <t>Členské poplatky na rok 2026 ICDS</t>
  </si>
  <si>
    <t>služby tlmočníka - stretnutie RT a  športovcov</t>
  </si>
  <si>
    <t>ZV512122</t>
  </si>
  <si>
    <t>vstup do posilnovne, Sport FiTT H+K</t>
  </si>
  <si>
    <t>CPZ26006</t>
  </si>
  <si>
    <t>Krist Oliver Mgr.</t>
  </si>
  <si>
    <t>FP26041</t>
  </si>
  <si>
    <t>domena na rok 2026, deaflympics.sk</t>
  </si>
  <si>
    <t>FP26002</t>
  </si>
  <si>
    <t>Hosting webstránky a dodatočné úložisko</t>
  </si>
  <si>
    <t>ZV603042</t>
  </si>
  <si>
    <t>EDYG, Refundácia vl. výdavkov - ubytovanie na sústredení, J. Velďáková</t>
  </si>
  <si>
    <t>ZV601008</t>
  </si>
  <si>
    <t>13.01.26</t>
  </si>
  <si>
    <t xml:space="preserve">poistenie k prac.ceste, Allianz, 2 os </t>
  </si>
  <si>
    <t>ZV602002</t>
  </si>
  <si>
    <t>Celoročné poistenie majetku a zodpov. za škodu</t>
  </si>
  <si>
    <t>Union poisťovňa, a. s.</t>
  </si>
  <si>
    <t>Ubytovanie pre účastníkov kongresu ICSD 2025 Tokio kurzová strata</t>
  </si>
  <si>
    <t>fp-nák.ubyt.balik vyprava LD TOKIO 2025 37os-časť2 kurzová strata</t>
  </si>
  <si>
    <t>FP26001</t>
  </si>
  <si>
    <t>školenie na stránke pragmasys, športovci</t>
  </si>
  <si>
    <t>Ing. Samuel Zeman - PragmaSys</t>
  </si>
  <si>
    <t>Tlač materiálov na Valné zhromaždenie 2025</t>
  </si>
  <si>
    <t>vitamíny a dopl. výž., Dr.Max 100 sro</t>
  </si>
  <si>
    <t>vitamíny - magnézium, Dr. Max 133 T, sro</t>
  </si>
  <si>
    <t>šport. oblečenie, Active Point s.r.o.</t>
  </si>
  <si>
    <t>zimné oblečenie na Chef de Mission 1/2026, Seefeld</t>
  </si>
  <si>
    <t>Kontaktná osoba zodpovedná za vyplnený formulár
meno a priezvisko: Milena Fabšičová
e-mail: fabsicova@deaflympic.sk
tel. kontakt (mobil): +411 911 370 554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</si>
</sst>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d\.mm\.yyyy"/>
  </numFmts>
  <fonts count="95">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11"/>
      <name val="Calibri"/>
      <family val="2"/>
      <charset val="238"/>
      <scheme val="minor"/>
    </font>
    <font>
      <sz val="11"/>
      <name val="Calibri "/>
      <charset val="238"/>
    </font>
    <font>
      <sz val="8"/>
      <name val="Calibri "/>
      <charset val="238"/>
    </font>
    <font>
      <sz val="10"/>
      <name val="Calibri "/>
      <charset val="238"/>
    </font>
  </fonts>
  <fills count="2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rgb="FFFF0000"/>
        <bgColor theme="4" tint="0.79998168889431442"/>
      </patternFill>
    </fill>
    <fill>
      <patternFill patternType="solid">
        <fgColor rgb="FFFFC000"/>
        <bgColor theme="4" tint="0.79998168889431442"/>
      </patternFill>
    </fill>
    <fill>
      <patternFill patternType="solid">
        <fgColor rgb="FFFF0000"/>
        <bgColor indexed="64"/>
      </patternFill>
    </fill>
    <fill>
      <patternFill patternType="solid">
        <fgColor rgb="FFFF66CC"/>
        <bgColor indexed="64"/>
      </patternFill>
    </fill>
    <fill>
      <patternFill patternType="solid">
        <fgColor rgb="FFFF66CC"/>
        <bgColor theme="4" tint="0.79998168889431442"/>
      </patternFill>
    </fill>
    <fill>
      <patternFill patternType="solid">
        <fgColor theme="8" tint="0.39997558519241921"/>
        <bgColor indexed="64"/>
      </patternFill>
    </fill>
    <fill>
      <patternFill patternType="solid">
        <fgColor rgb="FFFF99CC"/>
        <bgColor theme="4" tint="0.79998168889431442"/>
      </patternFill>
    </fill>
    <fill>
      <patternFill patternType="solid">
        <fgColor rgb="FFFFFF00"/>
        <bgColor theme="4" tint="0.79998168889431442"/>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454">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3" fontId="58" fillId="5" borderId="0" xfId="0" applyNumberFormat="1" applyFont="1" applyFill="1" applyAlignment="1" applyProtection="1">
      <alignment horizontal="center"/>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91" fillId="17" borderId="39" xfId="0" applyFont="1" applyFill="1" applyBorder="1" applyAlignment="1">
      <alignment wrapText="1"/>
    </xf>
    <xf numFmtId="0" fontId="91" fillId="0" borderId="40" xfId="0" applyFont="1" applyBorder="1" applyAlignment="1">
      <alignment wrapText="1"/>
    </xf>
    <xf numFmtId="0" fontId="91" fillId="17" borderId="40" xfId="0" applyFont="1" applyFill="1" applyBorder="1" applyAlignment="1">
      <alignment wrapText="1"/>
    </xf>
    <xf numFmtId="0" fontId="91" fillId="0" borderId="39" xfId="0" applyFont="1" applyBorder="1" applyAlignment="1">
      <alignment wrapText="1"/>
    </xf>
    <xf numFmtId="0" fontId="91" fillId="24" borderId="39" xfId="0" applyFont="1" applyFill="1" applyBorder="1" applyAlignment="1">
      <alignment wrapText="1"/>
    </xf>
    <xf numFmtId="0" fontId="91" fillId="18" borderId="40" xfId="0" applyFont="1" applyFill="1" applyBorder="1" applyAlignment="1">
      <alignment wrapText="1"/>
    </xf>
    <xf numFmtId="0" fontId="58" fillId="5" borderId="1" xfId="0" applyFont="1" applyFill="1" applyBorder="1" applyAlignment="1" applyProtection="1">
      <alignment horizontal="center" wrapText="1"/>
      <protection locked="0"/>
    </xf>
    <xf numFmtId="0" fontId="58" fillId="3" borderId="1" xfId="0" applyFont="1" applyFill="1" applyBorder="1" applyAlignment="1" applyProtection="1">
      <alignment wrapText="1"/>
      <protection locked="0"/>
    </xf>
    <xf numFmtId="0" fontId="58" fillId="3" borderId="1" xfId="0" applyFont="1" applyFill="1" applyBorder="1" applyAlignment="1" applyProtection="1">
      <alignment vertical="top" wrapText="1"/>
      <protection locked="0"/>
    </xf>
    <xf numFmtId="0" fontId="70" fillId="3" borderId="0" xfId="0" applyFont="1" applyFill="1" applyAlignment="1">
      <alignment horizontal="center" wrapText="1"/>
    </xf>
    <xf numFmtId="0" fontId="57" fillId="3" borderId="0" xfId="0" applyFont="1" applyFill="1" applyAlignment="1">
      <alignment horizontal="center" wrapText="1"/>
    </xf>
    <xf numFmtId="0" fontId="1" fillId="3" borderId="0" xfId="0" applyFont="1" applyFill="1" applyAlignment="1" applyProtection="1">
      <alignment wrapText="1"/>
      <protection locked="0"/>
    </xf>
    <xf numFmtId="14" fontId="91" fillId="0" borderId="40" xfId="0" applyNumberFormat="1" applyFont="1" applyBorder="1" applyAlignment="1">
      <alignment wrapText="1"/>
    </xf>
    <xf numFmtId="14" fontId="91" fillId="17" borderId="40" xfId="0" applyNumberFormat="1" applyFont="1" applyFill="1" applyBorder="1" applyAlignment="1">
      <alignment wrapText="1"/>
    </xf>
    <xf numFmtId="4" fontId="91" fillId="17" borderId="41" xfId="0" applyNumberFormat="1" applyFont="1" applyFill="1" applyBorder="1" applyAlignment="1">
      <alignment wrapText="1"/>
    </xf>
    <xf numFmtId="4" fontId="91" fillId="0" borderId="41" xfId="0" applyNumberFormat="1" applyFont="1" applyBorder="1" applyAlignment="1">
      <alignment wrapText="1"/>
    </xf>
    <xf numFmtId="4" fontId="91" fillId="21" borderId="41" xfId="0" applyNumberFormat="1" applyFont="1" applyFill="1" applyBorder="1" applyAlignment="1">
      <alignment wrapText="1"/>
    </xf>
    <xf numFmtId="4" fontId="91" fillId="19" borderId="41" xfId="0" applyNumberFormat="1" applyFont="1" applyFill="1" applyBorder="1" applyAlignment="1">
      <alignment wrapText="1"/>
    </xf>
    <xf numFmtId="4" fontId="91" fillId="22" borderId="41" xfId="0" applyNumberFormat="1" applyFont="1" applyFill="1" applyBorder="1" applyAlignment="1">
      <alignment wrapText="1"/>
    </xf>
    <xf numFmtId="4" fontId="91" fillId="23" borderId="41" xfId="0" applyNumberFormat="1" applyFont="1" applyFill="1" applyBorder="1" applyAlignment="1">
      <alignment wrapText="1"/>
    </xf>
    <xf numFmtId="1" fontId="91" fillId="17" borderId="40" xfId="0" applyNumberFormat="1" applyFont="1" applyFill="1" applyBorder="1" applyAlignment="1">
      <alignment wrapText="1"/>
    </xf>
    <xf numFmtId="0" fontId="91" fillId="17" borderId="0" xfId="0" applyFont="1" applyFill="1" applyAlignment="1">
      <alignment wrapText="1"/>
    </xf>
    <xf numFmtId="0" fontId="91" fillId="0" borderId="0" xfId="0" applyFont="1" applyAlignment="1">
      <alignment wrapText="1"/>
    </xf>
    <xf numFmtId="3" fontId="1" fillId="3" borderId="0" xfId="0" applyNumberFormat="1" applyFont="1" applyFill="1" applyAlignment="1" applyProtection="1">
      <alignment horizontal="center" vertical="top" wrapText="1"/>
      <protection locked="0"/>
    </xf>
    <xf numFmtId="3" fontId="58" fillId="3" borderId="0" xfId="0" applyNumberFormat="1" applyFont="1" applyFill="1" applyAlignment="1" applyProtection="1">
      <alignment horizontal="center" vertical="top" wrapText="1"/>
      <protection locked="0"/>
    </xf>
    <xf numFmtId="0" fontId="0" fillId="17" borderId="40" xfId="0" applyFill="1" applyBorder="1" applyAlignment="1">
      <alignment wrapText="1"/>
    </xf>
    <xf numFmtId="0" fontId="0" fillId="17" borderId="39" xfId="0" applyFill="1" applyBorder="1" applyAlignment="1">
      <alignment wrapText="1"/>
    </xf>
    <xf numFmtId="0" fontId="0" fillId="0" borderId="40" xfId="0" applyBorder="1" applyAlignment="1">
      <alignment wrapText="1"/>
    </xf>
    <xf numFmtId="14" fontId="0" fillId="0" borderId="40" xfId="0" applyNumberFormat="1" applyBorder="1" applyAlignment="1">
      <alignment wrapText="1"/>
    </xf>
    <xf numFmtId="4" fontId="0" fillId="0" borderId="41" xfId="0" applyNumberFormat="1" applyBorder="1" applyAlignment="1">
      <alignment wrapText="1"/>
    </xf>
    <xf numFmtId="4" fontId="0" fillId="17" borderId="41" xfId="0" applyNumberFormat="1" applyFill="1" applyBorder="1" applyAlignment="1">
      <alignment wrapText="1"/>
    </xf>
    <xf numFmtId="0" fontId="92" fillId="17" borderId="39" xfId="0" applyFont="1" applyFill="1" applyBorder="1" applyAlignment="1">
      <alignment wrapText="1"/>
    </xf>
    <xf numFmtId="0" fontId="92" fillId="0" borderId="40" xfId="0" applyFont="1" applyBorder="1" applyAlignment="1">
      <alignment wrapText="1"/>
    </xf>
    <xf numFmtId="14" fontId="92" fillId="0" borderId="40" xfId="0" applyNumberFormat="1" applyFont="1" applyBorder="1" applyAlignment="1">
      <alignment wrapText="1"/>
    </xf>
    <xf numFmtId="0" fontId="92" fillId="18" borderId="40" xfId="0" applyFont="1" applyFill="1" applyBorder="1" applyAlignment="1">
      <alignment wrapText="1"/>
    </xf>
    <xf numFmtId="4" fontId="92" fillId="18" borderId="41" xfId="0" applyNumberFormat="1" applyFont="1" applyFill="1" applyBorder="1" applyAlignment="1">
      <alignment wrapText="1"/>
    </xf>
    <xf numFmtId="3" fontId="93" fillId="3" borderId="0" xfId="0" applyNumberFormat="1" applyFont="1" applyFill="1" applyAlignment="1" applyProtection="1">
      <alignment horizontal="center" vertical="top" wrapText="1"/>
      <protection locked="0"/>
    </xf>
    <xf numFmtId="4" fontId="92" fillId="0" borderId="41" xfId="0" applyNumberFormat="1" applyFont="1" applyBorder="1" applyAlignment="1">
      <alignment wrapText="1"/>
    </xf>
    <xf numFmtId="0" fontId="92" fillId="17" borderId="40" xfId="0" applyFont="1" applyFill="1" applyBorder="1" applyAlignment="1">
      <alignment wrapText="1"/>
    </xf>
    <xf numFmtId="14" fontId="92" fillId="17" borderId="40" xfId="0" applyNumberFormat="1" applyFont="1" applyFill="1" applyBorder="1" applyAlignment="1">
      <alignment wrapText="1"/>
    </xf>
    <xf numFmtId="4" fontId="92" fillId="17" borderId="41" xfId="0" applyNumberFormat="1" applyFont="1" applyFill="1" applyBorder="1" applyAlignment="1">
      <alignment wrapText="1"/>
    </xf>
    <xf numFmtId="4" fontId="92" fillId="9" borderId="41" xfId="0" applyNumberFormat="1" applyFont="1" applyFill="1" applyBorder="1" applyAlignment="1">
      <alignment wrapText="1"/>
    </xf>
    <xf numFmtId="0" fontId="92" fillId="0" borderId="40" xfId="0" applyFont="1" applyBorder="1"/>
    <xf numFmtId="14" fontId="92" fillId="0" borderId="40" xfId="0" applyNumberFormat="1" applyFont="1" applyBorder="1"/>
    <xf numFmtId="4" fontId="92" fillId="0" borderId="41" xfId="0" applyNumberFormat="1" applyFont="1" applyBorder="1"/>
    <xf numFmtId="0" fontId="92" fillId="17" borderId="40" xfId="0" applyFont="1" applyFill="1" applyBorder="1"/>
    <xf numFmtId="14" fontId="92" fillId="17" borderId="40" xfId="0" applyNumberFormat="1" applyFont="1" applyFill="1" applyBorder="1"/>
    <xf numFmtId="4" fontId="92" fillId="17" borderId="41" xfId="0" applyNumberFormat="1" applyFont="1" applyFill="1" applyBorder="1"/>
    <xf numFmtId="0" fontId="92" fillId="0" borderId="0" xfId="0" applyFont="1" applyAlignment="1">
      <alignment wrapText="1"/>
    </xf>
    <xf numFmtId="0" fontId="92" fillId="20" borderId="39" xfId="0" applyFont="1" applyFill="1" applyBorder="1" applyAlignment="1">
      <alignment wrapText="1"/>
    </xf>
    <xf numFmtId="0" fontId="92" fillId="20" borderId="40" xfId="0" applyFont="1" applyFill="1" applyBorder="1" applyAlignment="1">
      <alignment wrapText="1"/>
    </xf>
    <xf numFmtId="14" fontId="92" fillId="20" borderId="40" xfId="0" applyNumberFormat="1" applyFont="1" applyFill="1" applyBorder="1" applyAlignment="1">
      <alignment wrapText="1"/>
    </xf>
    <xf numFmtId="4" fontId="92" fillId="20" borderId="41" xfId="0" applyNumberFormat="1" applyFont="1" applyFill="1" applyBorder="1" applyAlignment="1">
      <alignment wrapText="1"/>
    </xf>
    <xf numFmtId="0" fontId="94" fillId="12" borderId="0" xfId="0" applyFont="1" applyFill="1" applyAlignment="1">
      <alignment wrapText="1"/>
    </xf>
    <xf numFmtId="4" fontId="92" fillId="26" borderId="41" xfId="0" applyNumberFormat="1" applyFont="1" applyFill="1" applyBorder="1" applyAlignment="1">
      <alignment wrapText="1"/>
    </xf>
    <xf numFmtId="4" fontId="92" fillId="21" borderId="41" xfId="0" applyNumberFormat="1" applyFont="1" applyFill="1" applyBorder="1" applyAlignment="1">
      <alignment wrapText="1"/>
    </xf>
    <xf numFmtId="4" fontId="92" fillId="19" borderId="41" xfId="0" applyNumberFormat="1" applyFont="1" applyFill="1" applyBorder="1" applyAlignment="1">
      <alignment wrapText="1"/>
    </xf>
    <xf numFmtId="166" fontId="92" fillId="0" borderId="40" xfId="0" applyNumberFormat="1" applyFont="1" applyBorder="1" applyAlignment="1">
      <alignment wrapText="1"/>
    </xf>
    <xf numFmtId="4" fontId="92" fillId="25" borderId="41" xfId="0" applyNumberFormat="1" applyFont="1" applyFill="1" applyBorder="1" applyAlignment="1">
      <alignment wrapText="1"/>
    </xf>
    <xf numFmtId="0" fontId="92" fillId="18" borderId="40" xfId="0" applyFont="1" applyFill="1" applyBorder="1"/>
    <xf numFmtId="4" fontId="92" fillId="18" borderId="41" xfId="0" applyNumberFormat="1" applyFont="1" applyFill="1" applyBorder="1"/>
    <xf numFmtId="0" fontId="91" fillId="9" borderId="39" xfId="0" applyFont="1" applyFill="1" applyBorder="1" applyAlignment="1">
      <alignment wrapText="1"/>
    </xf>
    <xf numFmtId="0" fontId="91" fillId="26" borderId="40" xfId="0" applyFont="1" applyFill="1" applyBorder="1" applyAlignment="1">
      <alignment wrapText="1"/>
    </xf>
    <xf numFmtId="14" fontId="91" fillId="26" borderId="40" xfId="0" applyNumberFormat="1" applyFont="1" applyFill="1" applyBorder="1" applyAlignment="1">
      <alignment wrapText="1"/>
    </xf>
    <xf numFmtId="0" fontId="91" fillId="9" borderId="40" xfId="0" applyFont="1" applyFill="1" applyBorder="1" applyAlignment="1">
      <alignment wrapText="1"/>
    </xf>
    <xf numFmtId="4" fontId="91" fillId="26" borderId="41" xfId="0" applyNumberFormat="1" applyFont="1" applyFill="1" applyBorder="1" applyAlignment="1">
      <alignment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3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9"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2095500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c r="A1" s="304" t="s">
        <v>0</v>
      </c>
      <c r="C1" s="398"/>
      <c r="D1" s="398"/>
    </row>
    <row r="2" spans="1:4" s="18" customFormat="1" ht="19.399999999999999" customHeight="1">
      <c r="A2" s="17"/>
      <c r="C2" s="205"/>
      <c r="D2" s="205"/>
    </row>
    <row r="3" spans="1:4" s="18" customFormat="1" ht="20.5" customHeight="1">
      <c r="A3" s="265" t="s">
        <v>1</v>
      </c>
      <c r="C3" s="205"/>
      <c r="D3" s="205"/>
    </row>
    <row r="4" spans="1:4" s="18" customFormat="1" ht="15" customHeight="1">
      <c r="A4" s="266" t="s">
        <v>2</v>
      </c>
      <c r="C4" s="205"/>
      <c r="D4" s="205"/>
    </row>
    <row r="5" spans="1:4" s="18" customFormat="1" ht="15" customHeight="1">
      <c r="A5" s="266" t="s">
        <v>3</v>
      </c>
      <c r="C5" s="205"/>
      <c r="D5" s="205"/>
    </row>
    <row r="6" spans="1:4" s="18" customFormat="1" ht="26">
      <c r="A6" s="266" t="s">
        <v>1674</v>
      </c>
      <c r="C6" s="205"/>
      <c r="D6" s="205"/>
    </row>
    <row r="7" spans="1:4" s="18" customFormat="1" ht="15" customHeight="1">
      <c r="A7" s="292" t="s">
        <v>4</v>
      </c>
      <c r="C7" s="205"/>
      <c r="D7" s="205"/>
    </row>
    <row r="8" spans="1:4" s="18" customFormat="1" ht="15" customHeight="1">
      <c r="A8" s="267" t="s">
        <v>1329</v>
      </c>
      <c r="C8" s="205"/>
      <c r="D8" s="205"/>
    </row>
    <row r="9" spans="1:4" s="18" customFormat="1" ht="15" customHeight="1">
      <c r="A9" s="267" t="s">
        <v>1330</v>
      </c>
      <c r="C9" s="205"/>
      <c r="D9" s="205"/>
    </row>
    <row r="10" spans="1:4" s="18" customFormat="1" ht="15.75" customHeight="1">
      <c r="A10" s="292" t="s">
        <v>1331</v>
      </c>
      <c r="C10" s="205"/>
      <c r="D10" s="205"/>
    </row>
    <row r="11" spans="1:4" s="18" customFormat="1" ht="42.75" customHeight="1">
      <c r="A11" s="292" t="s">
        <v>1332</v>
      </c>
      <c r="C11" s="205"/>
      <c r="D11" s="205"/>
    </row>
    <row r="12" spans="1:4" s="18" customFormat="1" ht="20.5" customHeight="1">
      <c r="A12" s="300" t="s">
        <v>1351</v>
      </c>
      <c r="C12" s="205"/>
      <c r="D12" s="205"/>
    </row>
    <row r="13" spans="1:4" s="18" customFormat="1" ht="23.5" customHeight="1">
      <c r="A13" s="305"/>
      <c r="C13" s="205"/>
      <c r="D13" s="205"/>
    </row>
    <row r="14" spans="1:4" s="18" customFormat="1" ht="17.5">
      <c r="A14" s="306" t="s">
        <v>5</v>
      </c>
      <c r="C14" s="205"/>
      <c r="D14" s="205"/>
    </row>
    <row r="15" spans="1:4" ht="16.399999999999999" customHeight="1">
      <c r="A15" s="127"/>
      <c r="C15" s="21"/>
    </row>
    <row r="16" spans="1:4" ht="303">
      <c r="A16" s="294" t="s">
        <v>6</v>
      </c>
      <c r="C16" s="21"/>
    </row>
    <row r="17" spans="1:4" ht="17.5" customHeight="1">
      <c r="A17" s="21"/>
      <c r="C17" s="21"/>
    </row>
    <row r="18" spans="1:4" ht="205" customHeight="1">
      <c r="A18" s="294" t="s">
        <v>7</v>
      </c>
      <c r="B18" s="255"/>
      <c r="C18" s="21"/>
    </row>
    <row r="19" spans="1:4" ht="30.65" customHeight="1">
      <c r="A19" s="21"/>
      <c r="B19" s="255"/>
      <c r="C19" s="21"/>
    </row>
    <row r="20" spans="1:4" ht="26.25" customHeight="1">
      <c r="A20" s="295" t="s">
        <v>8</v>
      </c>
      <c r="C20" s="21"/>
    </row>
    <row r="21" spans="1:4" ht="38">
      <c r="A21" s="19" t="s">
        <v>9</v>
      </c>
      <c r="C21" s="399"/>
      <c r="D21" s="399"/>
    </row>
    <row r="22" spans="1:4">
      <c r="C22" s="400"/>
      <c r="D22" s="399"/>
    </row>
    <row r="23" spans="1:4" ht="64">
      <c r="A23" s="23" t="s">
        <v>1352</v>
      </c>
      <c r="C23" s="253"/>
      <c r="D23" s="254"/>
    </row>
    <row r="24" spans="1:4" ht="12.75" customHeight="1">
      <c r="C24" s="396"/>
      <c r="D24" s="397"/>
    </row>
    <row r="25" spans="1:4" ht="29.5" customHeight="1">
      <c r="A25" s="23" t="s">
        <v>10</v>
      </c>
    </row>
    <row r="26" spans="1:4" ht="13.75" customHeight="1"/>
    <row r="27" spans="1:4" ht="25.5">
      <c r="A27" s="19" t="s">
        <v>11</v>
      </c>
      <c r="B27" s="259"/>
    </row>
    <row r="28" spans="1:4">
      <c r="A28" s="20"/>
    </row>
    <row r="29" spans="1:4" ht="38">
      <c r="A29" s="23" t="s">
        <v>12</v>
      </c>
    </row>
    <row r="30" spans="1:4" ht="12.75" customHeight="1"/>
    <row r="31" spans="1:4" ht="25.5">
      <c r="A31" s="19" t="s">
        <v>1333</v>
      </c>
    </row>
    <row r="32" spans="1:4" ht="12.65" customHeight="1"/>
    <row r="33" spans="1:3" ht="15.75" customHeight="1">
      <c r="A33" s="19" t="s">
        <v>1334</v>
      </c>
    </row>
    <row r="34" spans="1:3" ht="12.65" customHeight="1"/>
    <row r="35" spans="1:3" ht="52">
      <c r="A35" s="19" t="s">
        <v>1336</v>
      </c>
    </row>
    <row r="36" spans="1:3" ht="12" customHeight="1"/>
    <row r="37" spans="1:3" ht="25.5">
      <c r="A37" s="269" t="s">
        <v>1335</v>
      </c>
    </row>
    <row r="39" spans="1:3" ht="77">
      <c r="A39" s="23" t="s">
        <v>1337</v>
      </c>
    </row>
    <row r="40" spans="1:3" ht="12.75" customHeight="1"/>
    <row r="41" spans="1:3" ht="26">
      <c r="A41" s="19" t="s">
        <v>13</v>
      </c>
    </row>
    <row r="42" spans="1:3" ht="12.75" customHeight="1"/>
    <row r="43" spans="1:3" ht="81.75" customHeight="1">
      <c r="A43" s="290" t="s">
        <v>14</v>
      </c>
      <c r="C43" s="22"/>
    </row>
    <row r="44" spans="1:3" ht="64.5" customHeight="1">
      <c r="A44" s="296" t="s">
        <v>1338</v>
      </c>
      <c r="C44" s="22"/>
    </row>
    <row r="45" spans="1:3" ht="12.75" customHeight="1">
      <c r="A45" s="289"/>
      <c r="C45" s="22"/>
    </row>
    <row r="46" spans="1:3" ht="41.5" customHeight="1">
      <c r="A46" s="297" t="s">
        <v>15</v>
      </c>
      <c r="C46" s="22"/>
    </row>
    <row r="47" spans="1:3" ht="11.5" customHeight="1"/>
    <row r="48" spans="1:3" ht="13">
      <c r="A48" s="298" t="s">
        <v>1339</v>
      </c>
    </row>
    <row r="49" spans="1:1" ht="12" customHeight="1"/>
    <row r="50" spans="1:1" ht="39">
      <c r="A50" s="19" t="s">
        <v>1340</v>
      </c>
    </row>
    <row r="51" spans="1:1" ht="12.75" customHeight="1"/>
    <row r="52" spans="1:1" ht="75.5">
      <c r="A52" s="19" t="s">
        <v>1341</v>
      </c>
    </row>
    <row r="53" spans="1:1" ht="12.75" customHeight="1"/>
    <row r="54" spans="1:1" ht="38.5">
      <c r="A54" s="19" t="s">
        <v>1342</v>
      </c>
    </row>
    <row r="56" spans="1:1" ht="13">
      <c r="A56" s="19" t="s">
        <v>16</v>
      </c>
    </row>
    <row r="58" spans="1:1" ht="13">
      <c r="A58" s="19" t="s">
        <v>17</v>
      </c>
    </row>
    <row r="60" spans="1:1" ht="121.75" customHeight="1">
      <c r="A60" s="23" t="s">
        <v>1343</v>
      </c>
    </row>
    <row r="61" spans="1:1" ht="12.65" customHeight="1">
      <c r="A61" s="23"/>
    </row>
    <row r="62" spans="1:1" ht="14.25" customHeight="1">
      <c r="A62" s="19" t="s">
        <v>18</v>
      </c>
    </row>
    <row r="63" spans="1:1" ht="26">
      <c r="A63" s="19" t="s">
        <v>19</v>
      </c>
    </row>
    <row r="64" spans="1:1" ht="28" customHeight="1">
      <c r="A64" s="19" t="s">
        <v>1344</v>
      </c>
    </row>
    <row r="66" spans="1:1" ht="93.65" customHeight="1">
      <c r="A66" s="23" t="s">
        <v>20</v>
      </c>
    </row>
    <row r="68" spans="1:1" ht="18">
      <c r="A68" s="256" t="s">
        <v>21</v>
      </c>
    </row>
    <row r="70" spans="1:1" ht="174.65" customHeight="1">
      <c r="A70" s="257" t="s">
        <v>22</v>
      </c>
    </row>
    <row r="71" spans="1:1" ht="13.4" customHeight="1">
      <c r="A71" s="257"/>
    </row>
    <row r="72" spans="1:1" ht="173.5" customHeight="1">
      <c r="A72" s="307" t="s">
        <v>1362</v>
      </c>
    </row>
    <row r="73" spans="1:1" ht="37.5">
      <c r="A73" s="23" t="s">
        <v>1363</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1" t="s">
        <v>35</v>
      </c>
    </row>
    <row r="89" spans="1:2" ht="13">
      <c r="A89" s="258" t="s">
        <v>36</v>
      </c>
    </row>
    <row r="90" spans="1:2">
      <c r="A90" s="23" t="s">
        <v>37</v>
      </c>
    </row>
    <row r="91" spans="1:2" ht="13">
      <c r="A91" s="25" t="s">
        <v>23</v>
      </c>
    </row>
    <row r="92" spans="1:2">
      <c r="A92" s="23" t="s">
        <v>38</v>
      </c>
      <c r="B92" s="260"/>
    </row>
    <row r="93" spans="1:2">
      <c r="A93" s="23"/>
    </row>
    <row r="94" spans="1:2" ht="13">
      <c r="A94" s="258" t="s">
        <v>39</v>
      </c>
    </row>
    <row r="95" spans="1:2" ht="50">
      <c r="A95" s="23" t="s">
        <v>1353</v>
      </c>
    </row>
    <row r="96" spans="1:2">
      <c r="A96" s="23"/>
    </row>
    <row r="97" spans="1:4" ht="13">
      <c r="A97" s="258" t="s">
        <v>40</v>
      </c>
    </row>
    <row r="98" spans="1:4" ht="68.5" customHeight="1">
      <c r="A98" s="23" t="s">
        <v>1354</v>
      </c>
    </row>
    <row r="99" spans="1:4">
      <c r="A99" s="23"/>
    </row>
    <row r="100" spans="1:4" ht="13">
      <c r="A100" s="258" t="s">
        <v>41</v>
      </c>
    </row>
    <row r="101" spans="1:4" ht="75.5">
      <c r="A101" s="23" t="s">
        <v>1355</v>
      </c>
    </row>
    <row r="102" spans="1:4">
      <c r="A102" s="23"/>
    </row>
    <row r="103" spans="1:4" ht="13">
      <c r="A103" s="293" t="s">
        <v>42</v>
      </c>
    </row>
    <row r="104" spans="1:4" ht="50.5">
      <c r="A104" s="23" t="s">
        <v>1356</v>
      </c>
    </row>
    <row r="105" spans="1:4">
      <c r="A105" s="23"/>
      <c r="B105" s="20" t="s">
        <v>43</v>
      </c>
    </row>
    <row r="106" spans="1:4" ht="13">
      <c r="A106" s="258" t="s">
        <v>44</v>
      </c>
    </row>
    <row r="107" spans="1:4" ht="71.25" customHeight="1">
      <c r="A107" s="19" t="s">
        <v>1357</v>
      </c>
    </row>
    <row r="108" spans="1:4" ht="37.5">
      <c r="A108" s="19" t="s">
        <v>1347</v>
      </c>
    </row>
    <row r="109" spans="1:4" ht="25">
      <c r="A109" s="19" t="s">
        <v>45</v>
      </c>
    </row>
    <row r="110" spans="1:4" ht="10.5" customHeight="1">
      <c r="D110" s="20" t="s">
        <v>43</v>
      </c>
    </row>
    <row r="111" spans="1:4" ht="99.75" customHeight="1">
      <c r="A111" s="23" t="s">
        <v>1346</v>
      </c>
    </row>
    <row r="112" spans="1:4" ht="26">
      <c r="A112" s="19" t="s">
        <v>1345</v>
      </c>
    </row>
    <row r="114" spans="1:2" ht="175">
      <c r="A114" s="23" t="s">
        <v>1358</v>
      </c>
    </row>
    <row r="115" spans="1:2" ht="11.25" customHeight="1">
      <c r="A115" s="268"/>
      <c r="B115" s="255"/>
    </row>
    <row r="116" spans="1:2" ht="13">
      <c r="A116" s="258" t="s">
        <v>46</v>
      </c>
    </row>
    <row r="117" spans="1:2" ht="32.5" customHeight="1">
      <c r="A117" s="23" t="s">
        <v>47</v>
      </c>
    </row>
    <row r="118" spans="1:2">
      <c r="A118" s="23"/>
    </row>
    <row r="119" spans="1:2" ht="13">
      <c r="A119" s="258"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1359</v>
      </c>
    </row>
    <row r="128" spans="1:2" ht="12.75" customHeight="1">
      <c r="A128" s="303" t="s">
        <v>23</v>
      </c>
    </row>
    <row r="129" spans="1:1" ht="15.75" customHeight="1">
      <c r="A129" s="302" t="s">
        <v>55</v>
      </c>
    </row>
    <row r="130" spans="1:1" ht="12.75" customHeight="1">
      <c r="A130" s="23"/>
    </row>
    <row r="131" spans="1:1" ht="13">
      <c r="A131" s="293" t="s">
        <v>56</v>
      </c>
    </row>
    <row r="132" spans="1:1" ht="40.75" customHeight="1">
      <c r="A132" s="23" t="s">
        <v>1348</v>
      </c>
    </row>
    <row r="133" spans="1:1" ht="61.5" customHeight="1">
      <c r="A133" s="299" t="s">
        <v>1360</v>
      </c>
    </row>
    <row r="134" spans="1:1" ht="13">
      <c r="A134" s="258" t="s">
        <v>1361</v>
      </c>
    </row>
    <row r="135" spans="1:1" ht="101">
      <c r="A135" s="299" t="s">
        <v>1349</v>
      </c>
    </row>
    <row r="136" spans="1:1">
      <c r="A136"/>
    </row>
    <row r="137" spans="1:1" ht="71.5" customHeight="1">
      <c r="A137" s="298" t="s">
        <v>1350</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c r="A1" s="444" t="str">
        <f>Spolu!C3&amp;", "&amp;Spolu!C6</f>
        <v>Deaflympijský výbor Slovenska, Kýčerského 7, Bratislava, 811 05</v>
      </c>
      <c r="B1" s="444"/>
      <c r="C1" s="444"/>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445" t="s">
        <v>1251</v>
      </c>
      <c r="F3" s="446"/>
      <c r="N3" s="137" t="str">
        <f t="shared" si="0"/>
        <v>c - príspevok Slovenskému paralympijskému výboru</v>
      </c>
      <c r="O3" s="137" t="s">
        <v>343</v>
      </c>
      <c r="P3" s="137" t="str">
        <f>Spolu!B19</f>
        <v>príspevok Slovenskému paralympijskému výboru</v>
      </c>
    </row>
    <row r="4" spans="1:16" ht="45.75" customHeight="1">
      <c r="E4" s="446"/>
      <c r="F4" s="446"/>
      <c r="N4" s="137" t="str">
        <f t="shared" si="0"/>
        <v>d - príspevok športovcom top tímu</v>
      </c>
      <c r="O4" s="137" t="s">
        <v>345</v>
      </c>
      <c r="P4" s="137" t="str">
        <f>Spolu!B20</f>
        <v>príspevok športovcom top tímu</v>
      </c>
    </row>
    <row r="5" spans="1:16" ht="30.75" customHeight="1">
      <c r="C5" s="270"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c r="C6" s="138" t="s">
        <v>1253</v>
      </c>
      <c r="E6" s="140" t="s">
        <v>1254</v>
      </c>
      <c r="F6" s="149"/>
      <c r="N6" s="137" t="str">
        <f t="shared" si="0"/>
        <v>f - plnenie úloh verejného záujmu v športe</v>
      </c>
      <c r="O6" s="137" t="s">
        <v>349</v>
      </c>
      <c r="P6" s="137" t="str">
        <f>Spolu!B22</f>
        <v>plnenie úloh verejného záujmu v športe</v>
      </c>
    </row>
    <row r="7" spans="1:16">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c r="C9" s="271"/>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447" t="s">
        <v>1282</v>
      </c>
      <c r="B12" s="447"/>
      <c r="C12" s="447"/>
      <c r="D12" s="138"/>
      <c r="E12" s="138"/>
      <c r="F12" s="195" t="s">
        <v>1283</v>
      </c>
      <c r="G12" s="138"/>
      <c r="N12" s="137" t="str">
        <f t="shared" si="0"/>
        <v>l - športové pohybové tábory pre mládež</v>
      </c>
      <c r="O12" s="137" t="s">
        <v>360</v>
      </c>
      <c r="P12" s="137" t="str">
        <f>Spolu!B28</f>
        <v>športové pohybové tábory pre mládež</v>
      </c>
    </row>
    <row r="13" spans="1:16" ht="55.4" customHeight="1">
      <c r="A13" s="44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48"/>
      <c r="C13" s="448"/>
      <c r="F13" s="195" t="s">
        <v>1372</v>
      </c>
      <c r="N13" s="137" t="str">
        <f t="shared" si="0"/>
        <v>m - organizácia tradičných športových podujatí</v>
      </c>
      <c r="O13" s="137" t="s">
        <v>362</v>
      </c>
      <c r="P13" s="137" t="str">
        <f>Spolu!B29</f>
        <v>organizácia tradičných športových podujatí</v>
      </c>
    </row>
    <row r="14" spans="1:16" ht="34.4" customHeight="1">
      <c r="A14" s="139" t="s">
        <v>1266</v>
      </c>
      <c r="B14" s="449" t="s">
        <v>1284</v>
      </c>
      <c r="C14" s="450"/>
      <c r="F14" s="309"/>
      <c r="N14" s="137" t="str">
        <f t="shared" si="0"/>
        <v xml:space="preserve">n - </v>
      </c>
      <c r="O14" s="137" t="s">
        <v>364</v>
      </c>
    </row>
    <row r="15" spans="1:16" ht="34.4" customHeight="1">
      <c r="A15" s="139" t="s">
        <v>1285</v>
      </c>
      <c r="B15" s="449"/>
      <c r="C15" s="450"/>
      <c r="F15" s="452"/>
      <c r="N15" s="137" t="str">
        <f t="shared" si="0"/>
        <v xml:space="preserve">o - </v>
      </c>
      <c r="O15" s="137" t="s">
        <v>365</v>
      </c>
    </row>
    <row r="16" spans="1:16">
      <c r="A16" s="139" t="s">
        <v>1269</v>
      </c>
      <c r="B16" s="142">
        <f>F8</f>
        <v>0</v>
      </c>
      <c r="C16" s="137"/>
      <c r="F16" s="452"/>
      <c r="N16" s="137" t="str">
        <f t="shared" si="0"/>
        <v xml:space="preserve">p - </v>
      </c>
      <c r="O16" s="137" t="s">
        <v>366</v>
      </c>
    </row>
    <row r="17" spans="1:16" ht="32.15" customHeight="1">
      <c r="A17" s="139" t="s">
        <v>1272</v>
      </c>
      <c r="B17" s="142">
        <f>F9</f>
        <v>0</v>
      </c>
      <c r="C17" s="137"/>
      <c r="F17" s="452"/>
      <c r="N17" s="137" t="str">
        <f t="shared" si="0"/>
        <v xml:space="preserve">q - </v>
      </c>
      <c r="O17" s="137" t="s">
        <v>367</v>
      </c>
    </row>
    <row r="18" spans="1:16" ht="16" thickBot="1">
      <c r="B18" s="193" t="s">
        <v>1286</v>
      </c>
      <c r="C18" s="194">
        <v>31</v>
      </c>
      <c r="N18" s="137" t="str">
        <f t="shared" si="0"/>
        <v xml:space="preserve">r - </v>
      </c>
      <c r="O18" s="137" t="s">
        <v>368</v>
      </c>
    </row>
    <row r="19" spans="1:16">
      <c r="B19" s="193" t="s">
        <v>1274</v>
      </c>
      <c r="C19" s="142" t="str">
        <f>Spolu!C4</f>
        <v>42254388</v>
      </c>
      <c r="F19" s="145" t="s">
        <v>1270</v>
      </c>
      <c r="G19" s="207"/>
      <c r="H19" s="146"/>
      <c r="N19" s="137" t="str">
        <f t="shared" si="0"/>
        <v xml:space="preserve"> - </v>
      </c>
    </row>
    <row r="20" spans="1:16">
      <c r="A20" s="139" t="s">
        <v>392</v>
      </c>
      <c r="B20" s="143">
        <f>F6</f>
        <v>0</v>
      </c>
      <c r="C20" s="137"/>
      <c r="F20" s="147"/>
      <c r="G20" s="282"/>
      <c r="H20" s="148"/>
    </row>
    <row r="21" spans="1:16">
      <c r="B21" s="137"/>
      <c r="C21" s="137"/>
      <c r="F21" s="147" t="s">
        <v>1275</v>
      </c>
      <c r="G21" s="282">
        <v>421947749446</v>
      </c>
      <c r="H21" s="148"/>
      <c r="N21" s="137" t="str">
        <f>O21&amp;" - "&amp;P21</f>
        <v>026 01 - Šport pre všetkých, školský a univerzitný šport</v>
      </c>
      <c r="O21" s="137" t="s">
        <v>317</v>
      </c>
      <c r="P21" s="137" t="s">
        <v>318</v>
      </c>
    </row>
    <row r="22" spans="1:16">
      <c r="A22" s="137"/>
      <c r="B22" s="137"/>
      <c r="F22" s="147" t="s">
        <v>1276</v>
      </c>
      <c r="G22" s="282">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2"/>
      <c r="B24" s="451" t="s">
        <v>1277</v>
      </c>
      <c r="C24" s="451"/>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1287</v>
      </c>
    </row>
    <row r="28" spans="1:16">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1289</v>
      </c>
    </row>
    <row r="2" spans="1:2" ht="30" customHeight="1">
      <c r="A2" s="453" t="s">
        <v>1290</v>
      </c>
      <c r="B2" s="453"/>
    </row>
    <row r="3" spans="1:2" ht="13">
      <c r="A3" s="61" t="s">
        <v>1291</v>
      </c>
      <c r="B3" s="61" t="s">
        <v>1292</v>
      </c>
    </row>
    <row r="4" spans="1:2">
      <c r="A4" s="62" t="s">
        <v>1293</v>
      </c>
      <c r="B4" s="62" t="s">
        <v>1294</v>
      </c>
    </row>
    <row r="5" spans="1:2">
      <c r="A5" s="62" t="s">
        <v>1295</v>
      </c>
      <c r="B5" s="62" t="s">
        <v>1296</v>
      </c>
    </row>
    <row r="6" spans="1:2">
      <c r="A6" s="62" t="s">
        <v>1297</v>
      </c>
      <c r="B6" s="62" t="s">
        <v>1298</v>
      </c>
    </row>
    <row r="7" spans="1:2">
      <c r="A7" s="62" t="s">
        <v>1299</v>
      </c>
      <c r="B7" s="62" t="s">
        <v>1300</v>
      </c>
    </row>
    <row r="8" spans="1:2">
      <c r="A8" s="62" t="s">
        <v>1301</v>
      </c>
      <c r="B8" s="62" t="s">
        <v>1302</v>
      </c>
    </row>
    <row r="9" spans="1:2">
      <c r="A9" s="62" t="s">
        <v>1303</v>
      </c>
      <c r="B9" s="62" t="s">
        <v>1304</v>
      </c>
    </row>
    <row r="10" spans="1:2">
      <c r="A10" s="62" t="s">
        <v>1305</v>
      </c>
      <c r="B10" s="62" t="s">
        <v>1306</v>
      </c>
    </row>
    <row r="11" spans="1:2">
      <c r="A11" s="62" t="s">
        <v>1307</v>
      </c>
      <c r="B11" s="62" t="s">
        <v>1308</v>
      </c>
    </row>
    <row r="12" spans="1:2">
      <c r="A12" s="62" t="s">
        <v>1309</v>
      </c>
      <c r="B12" s="62" t="s">
        <v>1310</v>
      </c>
    </row>
    <row r="13" spans="1:2">
      <c r="A13" s="62" t="s">
        <v>1311</v>
      </c>
      <c r="B13" s="62" t="s">
        <v>1312</v>
      </c>
    </row>
    <row r="14" spans="1:2">
      <c r="A14" s="62" t="s">
        <v>1313</v>
      </c>
      <c r="B14" s="62" t="s">
        <v>1314</v>
      </c>
    </row>
    <row r="15" spans="1:2">
      <c r="A15" s="62" t="s">
        <v>1315</v>
      </c>
      <c r="B15" s="62" t="s">
        <v>1316</v>
      </c>
    </row>
    <row r="16" spans="1:2">
      <c r="A16" s="62" t="s">
        <v>1317</v>
      </c>
      <c r="B16" s="62" t="s">
        <v>1318</v>
      </c>
    </row>
    <row r="17" spans="1:2">
      <c r="A17" s="62" t="s">
        <v>1319</v>
      </c>
      <c r="B17" s="62" t="s">
        <v>1320</v>
      </c>
    </row>
    <row r="18" spans="1:2">
      <c r="A18" s="62" t="s">
        <v>1321</v>
      </c>
      <c r="B18" s="62" t="s">
        <v>1322</v>
      </c>
    </row>
    <row r="19" spans="1:2">
      <c r="A19" s="62" t="s">
        <v>1323</v>
      </c>
      <c r="B19" s="62" t="s">
        <v>1324</v>
      </c>
    </row>
    <row r="20" spans="1:2">
      <c r="A20" s="62" t="s">
        <v>1325</v>
      </c>
      <c r="B20" s="62" t="s">
        <v>1326</v>
      </c>
    </row>
    <row r="21" spans="1:2">
      <c r="A21" s="62" t="s">
        <v>1327</v>
      </c>
      <c r="B21" s="62" t="s">
        <v>1328</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c r="A1" s="401" t="s">
        <v>57</v>
      </c>
      <c r="B1" s="401"/>
      <c r="C1" s="401"/>
      <c r="D1" s="401"/>
      <c r="E1" s="401"/>
      <c r="F1" s="401"/>
      <c r="G1" s="401"/>
      <c r="H1" s="401"/>
      <c r="I1" s="52"/>
      <c r="J1" s="37"/>
    </row>
    <row r="2" spans="1:11" ht="15.5">
      <c r="A2" s="407" t="s">
        <v>58</v>
      </c>
      <c r="B2" s="407"/>
      <c r="C2" s="407"/>
      <c r="D2" s="407"/>
      <c r="E2" s="407"/>
      <c r="F2" s="407"/>
      <c r="G2" s="407"/>
      <c r="H2" s="405" t="str">
        <f>+Doklady!I100</f>
        <v>V4</v>
      </c>
      <c r="I2" s="405"/>
    </row>
    <row r="3" spans="1:11" ht="14">
      <c r="A3" s="40"/>
      <c r="B3" s="40"/>
      <c r="C3" s="40"/>
      <c r="D3" s="40"/>
      <c r="E3" s="40"/>
      <c r="F3" s="40"/>
      <c r="G3" s="40"/>
      <c r="H3" s="406">
        <f>+Doklady!I101</f>
        <v>45961</v>
      </c>
      <c r="I3" s="406"/>
    </row>
    <row r="4" spans="1:11" ht="15.75" customHeight="1">
      <c r="A4" s="41" t="s">
        <v>59</v>
      </c>
      <c r="B4" s="402" t="s">
        <v>60</v>
      </c>
      <c r="C4" s="403"/>
      <c r="D4" s="403"/>
      <c r="E4" s="404"/>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32" priority="2" stopIfTrue="1">
      <formula>$A78&lt;&gt;""</formula>
    </cfRule>
  </conditionalFormatting>
  <conditionalFormatting sqref="A8:I76 I78">
    <cfRule type="expression" dxfId="31" priority="7" stopIfTrue="1">
      <formula>$A8&lt;&gt;""</formula>
    </cfRule>
  </conditionalFormatting>
  <conditionalFormatting sqref="B78:H2888">
    <cfRule type="expression" dxfId="30" priority="3" stopIfTrue="1">
      <formula>$A78&lt;&gt;""</formula>
    </cfRule>
  </conditionalFormatting>
  <conditionalFormatting sqref="D2886:D2913">
    <cfRule type="expression" dxfId="2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51" hidden="1" customWidth="1"/>
    <col min="8" max="16384" width="11.453125" style="29"/>
  </cols>
  <sheetData>
    <row r="1" spans="1:7" s="27" customFormat="1" ht="35.25" customHeight="1">
      <c r="A1" s="410" t="s">
        <v>311</v>
      </c>
      <c r="B1" s="411"/>
      <c r="C1" s="174">
        <v>45688</v>
      </c>
      <c r="D1" s="26"/>
      <c r="G1" s="250">
        <v>45688</v>
      </c>
    </row>
    <row r="2" spans="1:7" ht="14">
      <c r="A2" s="28"/>
      <c r="B2" s="28"/>
      <c r="G2" s="250">
        <v>45716</v>
      </c>
    </row>
    <row r="3" spans="1:7" ht="14">
      <c r="A3" s="30" t="s">
        <v>312</v>
      </c>
      <c r="B3" s="408" t="str">
        <f>INDEX(Adr!B:B,Doklady!B102+1)</f>
        <v>Deaflympijský výbor Slovenska</v>
      </c>
      <c r="C3" s="408"/>
      <c r="D3" s="408"/>
      <c r="G3" s="250">
        <v>45747</v>
      </c>
    </row>
    <row r="4" spans="1:7" ht="14">
      <c r="A4" s="30" t="s">
        <v>313</v>
      </c>
      <c r="B4" s="29" t="str">
        <f>RIGHT("0000"&amp;INDEX(Adr!A:A,Doklady!B102+1),8)</f>
        <v>42254388</v>
      </c>
      <c r="G4" s="250">
        <v>45777</v>
      </c>
    </row>
    <row r="5" spans="1:7" ht="14">
      <c r="A5" s="30" t="s">
        <v>314</v>
      </c>
      <c r="B5" s="29" t="str">
        <f>INDEX(Adr!D:D,Doklady!B102+1)&amp;", "&amp;INDEX(Adr!E:E,Doklady!B102+1)</f>
        <v>Kýčerského 7, Bratislava</v>
      </c>
      <c r="G5" s="250">
        <v>45808</v>
      </c>
    </row>
    <row r="6" spans="1:7" ht="14">
      <c r="A6" s="30"/>
      <c r="G6" s="250">
        <v>45838</v>
      </c>
    </row>
    <row r="7" spans="1:7" ht="14">
      <c r="G7" s="250">
        <v>45869</v>
      </c>
    </row>
    <row r="8" spans="1:7" ht="14">
      <c r="G8" s="250">
        <v>45900</v>
      </c>
    </row>
    <row r="9" spans="1:7" ht="21">
      <c r="A9" s="31" t="s">
        <v>315</v>
      </c>
      <c r="B9" s="31" t="s">
        <v>315</v>
      </c>
      <c r="C9" s="32" t="s">
        <v>316</v>
      </c>
      <c r="G9" s="250">
        <v>45930</v>
      </c>
    </row>
    <row r="10" spans="1:7" ht="14">
      <c r="A10" s="133" t="s">
        <v>317</v>
      </c>
      <c r="B10" s="134" t="s">
        <v>318</v>
      </c>
      <c r="C10" s="175">
        <f>+Spolu!C10</f>
        <v>0</v>
      </c>
      <c r="G10" s="250">
        <v>45961</v>
      </c>
    </row>
    <row r="11" spans="1:7" ht="14">
      <c r="A11" s="133" t="s">
        <v>319</v>
      </c>
      <c r="B11" s="134" t="s">
        <v>320</v>
      </c>
      <c r="C11" s="175">
        <f>+Spolu!C11</f>
        <v>0</v>
      </c>
      <c r="G11" s="250">
        <v>45991</v>
      </c>
    </row>
    <row r="12" spans="1:7" ht="14">
      <c r="A12" s="133" t="s">
        <v>321</v>
      </c>
      <c r="B12" s="134" t="s">
        <v>322</v>
      </c>
      <c r="C12" s="175">
        <v>0</v>
      </c>
      <c r="G12" s="250">
        <v>46022</v>
      </c>
    </row>
    <row r="13" spans="1:7" ht="14">
      <c r="A13" s="133" t="s">
        <v>323</v>
      </c>
      <c r="B13" s="134" t="s">
        <v>324</v>
      </c>
      <c r="C13" s="175">
        <f>+Spolu!C13</f>
        <v>0</v>
      </c>
      <c r="G13" s="250"/>
    </row>
    <row r="14" spans="1:7" ht="14">
      <c r="A14" s="133" t="s">
        <v>325</v>
      </c>
      <c r="B14" s="134" t="s">
        <v>326</v>
      </c>
      <c r="C14" s="175">
        <f>+Spolu!C14</f>
        <v>0</v>
      </c>
      <c r="G14" s="250"/>
    </row>
    <row r="15" spans="1:7" ht="14">
      <c r="A15" s="33" t="s">
        <v>327</v>
      </c>
      <c r="B15" s="132"/>
      <c r="C15" s="34">
        <f>SUM(C10:C14)</f>
        <v>0</v>
      </c>
      <c r="G15" s="250"/>
    </row>
    <row r="16" spans="1:7" ht="14">
      <c r="G16" s="250"/>
    </row>
    <row r="17" spans="1:5" ht="72" customHeight="1">
      <c r="A17" s="409" t="s">
        <v>328</v>
      </c>
      <c r="B17" s="409"/>
      <c r="C17" s="409"/>
      <c r="D17" s="409"/>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9" zoomScaleNormal="100" workbookViewId="0">
      <selection activeCell="B141" sqref="B141"/>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c r="A1" s="431" t="s">
        <v>329</v>
      </c>
      <c r="B1" s="431"/>
      <c r="C1" s="431"/>
      <c r="D1" s="431"/>
      <c r="E1" s="431"/>
      <c r="F1" s="431"/>
      <c r="G1" s="431"/>
      <c r="H1" s="431"/>
      <c r="I1" s="431"/>
    </row>
    <row r="2" spans="1:26" ht="7.5" customHeight="1">
      <c r="C2" s="8"/>
      <c r="D2" s="8"/>
      <c r="E2" s="8"/>
      <c r="F2" s="8"/>
      <c r="G2" s="8"/>
      <c r="H2" s="8"/>
      <c r="I2" s="8"/>
    </row>
    <row r="3" spans="1:26" s="9" customFormat="1" ht="26.15" customHeight="1">
      <c r="B3" s="160" t="s">
        <v>59</v>
      </c>
      <c r="C3" s="432" t="str">
        <f>INDEX(Adr!B2:B244,Doklady!B102)</f>
        <v>Deaflympijský výbor Slovenska</v>
      </c>
      <c r="D3" s="432"/>
      <c r="E3" s="432"/>
      <c r="F3" s="432"/>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INDEX(Adr!A2:A244,Doklady!B102)</f>
        <v>42254388</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INDEX(Adr!D2:D244,Doklady!B102)&amp;", "&amp;INDEX(Adr!E2:E244,Doklady!B102)&amp;", "&amp;INDEX(Adr!F2:F244,Doklady!B102)</f>
        <v>Kýčerského 7, Bratislava, 811 05</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433" t="s">
        <v>334</v>
      </c>
      <c r="F9" s="434"/>
      <c r="J9" s="8"/>
      <c r="L9" s="118"/>
      <c r="M9" s="118"/>
      <c r="N9" s="118"/>
      <c r="O9" s="118"/>
      <c r="P9" s="118"/>
      <c r="Q9" s="118"/>
      <c r="R9" s="118"/>
      <c r="S9" s="118"/>
    </row>
    <row r="10" spans="1:26" ht="18">
      <c r="A10" s="69" t="s">
        <v>317</v>
      </c>
      <c r="B10" s="70" t="s">
        <v>318</v>
      </c>
      <c r="C10" s="126">
        <f>SUMIF(FP!J:J,Doklady!$B$1&amp;A10,FP!D:D)</f>
        <v>0</v>
      </c>
      <c r="D10" s="126">
        <f>C10-E10</f>
        <v>0</v>
      </c>
      <c r="E10" s="427">
        <f>SUMIF(K:K,A10,I:I)</f>
        <v>0</v>
      </c>
      <c r="F10" s="428"/>
      <c r="L10" s="120" t="s">
        <v>335</v>
      </c>
      <c r="M10" s="118"/>
      <c r="N10" s="118"/>
      <c r="O10" s="118"/>
      <c r="P10" s="118"/>
      <c r="Q10" s="118"/>
      <c r="R10" s="118"/>
      <c r="S10" s="118"/>
    </row>
    <row r="11" spans="1:26" ht="18">
      <c r="A11" s="69" t="s">
        <v>319</v>
      </c>
      <c r="B11" s="70" t="s">
        <v>320</v>
      </c>
      <c r="C11" s="126">
        <f>SUMIF(FP!J:J,Doklady!$B$1&amp;A11,FP!D:D)</f>
        <v>0</v>
      </c>
      <c r="D11" s="126">
        <f>+C11-E11</f>
        <v>0</v>
      </c>
      <c r="E11" s="435">
        <f>+I39-I42+I44-I47</f>
        <v>0</v>
      </c>
      <c r="F11" s="436"/>
      <c r="J11" s="176"/>
      <c r="L11" s="161">
        <f>L41</f>
        <v>2</v>
      </c>
      <c r="M11" s="118"/>
      <c r="N11" s="118"/>
      <c r="O11" s="118"/>
      <c r="P11" s="118"/>
      <c r="Q11" s="118"/>
      <c r="R11" s="118"/>
      <c r="S11" s="118"/>
    </row>
    <row r="12" spans="1:26" ht="18">
      <c r="A12" s="69" t="s">
        <v>321</v>
      </c>
      <c r="B12" s="70" t="s">
        <v>322</v>
      </c>
      <c r="C12" s="126">
        <f>SUMIF(FP!J:J,Doklady!$B$1&amp;A12,FP!D:D)</f>
        <v>968791</v>
      </c>
      <c r="D12" s="126">
        <f>C12-E12</f>
        <v>926891.94</v>
      </c>
      <c r="E12" s="427">
        <f>SUMIF(K:K,A12,I:I)</f>
        <v>41899.06</v>
      </c>
      <c r="F12" s="428"/>
      <c r="J12" s="177"/>
      <c r="L12" s="161" t="str">
        <f>L42</f>
        <v>2</v>
      </c>
      <c r="N12" s="118"/>
      <c r="O12" s="118"/>
      <c r="P12" s="118"/>
      <c r="Q12" s="118"/>
      <c r="R12" s="118"/>
      <c r="S12" s="118"/>
    </row>
    <row r="13" spans="1:26" ht="18">
      <c r="A13" s="69" t="s">
        <v>323</v>
      </c>
      <c r="B13" s="70" t="s">
        <v>324</v>
      </c>
      <c r="C13" s="126">
        <f>SUMIF(FP!J:J,Doklady!$B$1&amp;A13,FP!D:D)</f>
        <v>0</v>
      </c>
      <c r="D13" s="126">
        <f>C13-E13</f>
        <v>0</v>
      </c>
      <c r="E13" s="427">
        <f>SUMIF(K:K,A13,I:I)</f>
        <v>0</v>
      </c>
      <c r="F13" s="428"/>
      <c r="J13" s="8"/>
      <c r="L13" s="161">
        <f>L46</f>
        <v>2</v>
      </c>
      <c r="N13" s="118"/>
      <c r="O13" s="118"/>
      <c r="P13" s="118"/>
      <c r="Q13" s="118"/>
      <c r="R13" s="118"/>
      <c r="S13" s="118"/>
    </row>
    <row r="14" spans="1:26" ht="18.5" thickBot="1">
      <c r="A14" s="69" t="s">
        <v>325</v>
      </c>
      <c r="B14" s="70" t="s">
        <v>326</v>
      </c>
      <c r="C14" s="126">
        <f>SUMIF(FP!J:J,Doklady!$B$1&amp;A14,FP!D:D)</f>
        <v>0</v>
      </c>
      <c r="D14" s="126">
        <f>C14-E14</f>
        <v>0</v>
      </c>
      <c r="E14" s="437">
        <f>SUMIF(K:K,A14,I:I)</f>
        <v>0</v>
      </c>
      <c r="F14" s="438"/>
      <c r="J14" s="8"/>
      <c r="L14" s="161" t="str">
        <f>L47</f>
        <v>2</v>
      </c>
      <c r="N14" s="118"/>
      <c r="O14" s="118"/>
      <c r="P14" s="118"/>
      <c r="Q14" s="118"/>
      <c r="R14" s="118"/>
      <c r="S14" s="118"/>
    </row>
    <row r="15" spans="1:26" ht="5.25" customHeight="1" thickTop="1">
      <c r="I15" s="9"/>
    </row>
    <row r="16" spans="1:26" s="9" customFormat="1" ht="13">
      <c r="A16" s="117" t="s">
        <v>336</v>
      </c>
      <c r="B16" s="419" t="s">
        <v>337</v>
      </c>
      <c r="C16" s="420"/>
      <c r="D16" s="420"/>
      <c r="E16" s="420"/>
      <c r="F16" s="420"/>
      <c r="G16" s="420"/>
      <c r="H16" s="421"/>
      <c r="I16" s="136" t="s">
        <v>338</v>
      </c>
      <c r="J16" s="85"/>
      <c r="K16" s="85"/>
      <c r="L16" s="85"/>
      <c r="M16" s="85"/>
      <c r="N16" s="85"/>
      <c r="O16" s="85"/>
      <c r="P16" s="85"/>
      <c r="Q16" s="85"/>
      <c r="R16" s="85"/>
      <c r="S16" s="85"/>
      <c r="T16" s="85"/>
      <c r="U16" s="85"/>
      <c r="V16" s="85"/>
      <c r="W16" s="85"/>
      <c r="X16" s="85"/>
      <c r="Y16" s="85"/>
      <c r="Z16" s="85"/>
    </row>
    <row r="17" spans="1:20">
      <c r="A17" s="115" t="s">
        <v>339</v>
      </c>
      <c r="B17" s="422" t="s">
        <v>340</v>
      </c>
      <c r="C17" s="422"/>
      <c r="D17" s="422"/>
      <c r="E17" s="422"/>
      <c r="F17" s="422"/>
      <c r="G17" s="422"/>
      <c r="H17" s="422"/>
      <c r="I17" s="73">
        <f>SUMIF(FP!I:I,Doklady!$B$1&amp;A17,FP!D:D)</f>
        <v>0</v>
      </c>
      <c r="T17" s="86"/>
    </row>
    <row r="18" spans="1:20">
      <c r="A18" s="135" t="s">
        <v>341</v>
      </c>
      <c r="B18" s="422" t="s">
        <v>342</v>
      </c>
      <c r="C18" s="422"/>
      <c r="D18" s="422"/>
      <c r="E18" s="422"/>
      <c r="F18" s="422"/>
      <c r="G18" s="422"/>
      <c r="H18" s="422"/>
      <c r="I18" s="73">
        <f>SUMIF(FP!I:I,Doklady!$B$1&amp;A18,FP!D:D)</f>
        <v>0</v>
      </c>
    </row>
    <row r="19" spans="1:20">
      <c r="A19" s="115" t="s">
        <v>343</v>
      </c>
      <c r="B19" s="422" t="s">
        <v>344</v>
      </c>
      <c r="C19" s="422"/>
      <c r="D19" s="422"/>
      <c r="E19" s="422"/>
      <c r="F19" s="422"/>
      <c r="G19" s="422"/>
      <c r="H19" s="422"/>
      <c r="I19" s="73">
        <f>SUMIF(FP!I:I,Doklady!$B$1&amp;A19,FP!D:D)</f>
        <v>337091</v>
      </c>
    </row>
    <row r="20" spans="1:20">
      <c r="A20" s="135" t="s">
        <v>345</v>
      </c>
      <c r="B20" s="416" t="s">
        <v>346</v>
      </c>
      <c r="C20" s="417"/>
      <c r="D20" s="417"/>
      <c r="E20" s="417"/>
      <c r="F20" s="417"/>
      <c r="G20" s="417"/>
      <c r="H20" s="418"/>
      <c r="I20" s="73">
        <f>SUMIF(FP!I:I,Doklady!$B$1&amp;A20,FP!D:D)</f>
        <v>408700</v>
      </c>
      <c r="T20" s="86"/>
    </row>
    <row r="21" spans="1:20">
      <c r="A21" s="115" t="s">
        <v>347</v>
      </c>
      <c r="B21" s="416" t="s">
        <v>348</v>
      </c>
      <c r="C21" s="417"/>
      <c r="D21" s="417"/>
      <c r="E21" s="417"/>
      <c r="F21" s="417"/>
      <c r="G21" s="417"/>
      <c r="H21" s="418"/>
      <c r="I21" s="73">
        <f>SUMIF(FP!I:I,Doklady!$B$1&amp;A21,FP!D:D)</f>
        <v>0</v>
      </c>
      <c r="T21" s="86"/>
    </row>
    <row r="22" spans="1:20">
      <c r="A22" s="135" t="s">
        <v>349</v>
      </c>
      <c r="B22" s="423" t="s">
        <v>350</v>
      </c>
      <c r="C22" s="424"/>
      <c r="D22" s="424"/>
      <c r="E22" s="424"/>
      <c r="F22" s="424"/>
      <c r="G22" s="424"/>
      <c r="H22" s="425"/>
      <c r="I22" s="73">
        <f>SUMIF(FP!I:I,Doklady!$B$1&amp;A22,FP!D:D)</f>
        <v>73000</v>
      </c>
      <c r="T22" s="86"/>
    </row>
    <row r="23" spans="1:20">
      <c r="A23" s="115" t="s">
        <v>351</v>
      </c>
      <c r="B23" s="416" t="s">
        <v>352</v>
      </c>
      <c r="C23" s="417"/>
      <c r="D23" s="417"/>
      <c r="E23" s="417"/>
      <c r="F23" s="417"/>
      <c r="G23" s="417"/>
      <c r="H23" s="418"/>
      <c r="I23" s="73">
        <f>SUMIF(FP!I:I,Doklady!$B$1&amp;A23,FP!D:D)</f>
        <v>150000</v>
      </c>
      <c r="T23" s="86"/>
    </row>
    <row r="24" spans="1:20">
      <c r="A24" s="135" t="s">
        <v>353</v>
      </c>
      <c r="B24" s="416" t="s">
        <v>354</v>
      </c>
      <c r="C24" s="417"/>
      <c r="D24" s="417"/>
      <c r="E24" s="417"/>
      <c r="F24" s="417"/>
      <c r="G24" s="417"/>
      <c r="H24" s="418"/>
      <c r="I24" s="73">
        <f>SUMIF(FP!I:I,Doklady!$B$1&amp;A24,FP!D:D)</f>
        <v>0</v>
      </c>
      <c r="T24" s="86"/>
    </row>
    <row r="25" spans="1:20">
      <c r="A25" s="115" t="s">
        <v>355</v>
      </c>
      <c r="B25" s="439" t="s">
        <v>2235</v>
      </c>
      <c r="C25" s="440"/>
      <c r="D25" s="440"/>
      <c r="E25" s="440"/>
      <c r="F25" s="440"/>
      <c r="G25" s="440"/>
      <c r="H25" s="441"/>
      <c r="I25" s="73">
        <f>SUMIF(FP!I:I,Doklady!$B$1&amp;A25,FP!D:D)</f>
        <v>0</v>
      </c>
      <c r="T25" s="86"/>
    </row>
    <row r="26" spans="1:20">
      <c r="A26" s="135" t="s">
        <v>356</v>
      </c>
      <c r="B26" s="416" t="s">
        <v>357</v>
      </c>
      <c r="C26" s="417"/>
      <c r="D26" s="417"/>
      <c r="E26" s="417"/>
      <c r="F26" s="417"/>
      <c r="G26" s="417"/>
      <c r="H26" s="418"/>
      <c r="I26" s="73">
        <f>SUMIF(FP!I:I,Doklady!$B$1&amp;A26,FP!D:D)</f>
        <v>0</v>
      </c>
      <c r="T26" s="86"/>
    </row>
    <row r="27" spans="1:20">
      <c r="A27" s="115" t="s">
        <v>358</v>
      </c>
      <c r="B27" s="416" t="s">
        <v>359</v>
      </c>
      <c r="C27" s="417"/>
      <c r="D27" s="417"/>
      <c r="E27" s="417"/>
      <c r="F27" s="417"/>
      <c r="G27" s="417"/>
      <c r="H27" s="418"/>
      <c r="I27" s="73">
        <f>SUMIF(FP!I:I,Doklady!$B$1&amp;A27,FP!D:D)</f>
        <v>0</v>
      </c>
      <c r="T27" s="86"/>
    </row>
    <row r="28" spans="1:20">
      <c r="A28" s="135" t="s">
        <v>360</v>
      </c>
      <c r="B28" s="416" t="s">
        <v>2989</v>
      </c>
      <c r="C28" s="417"/>
      <c r="D28" s="417"/>
      <c r="E28" s="417"/>
      <c r="F28" s="417"/>
      <c r="G28" s="417"/>
      <c r="H28" s="418"/>
      <c r="I28" s="73">
        <f>SUMIF(FP!I:I,Doklady!$B$1&amp;A28,FP!D:D)</f>
        <v>0</v>
      </c>
      <c r="T28" s="86"/>
    </row>
    <row r="29" spans="1:20">
      <c r="A29" s="115" t="s">
        <v>362</v>
      </c>
      <c r="B29" s="416" t="s">
        <v>363</v>
      </c>
      <c r="C29" s="417"/>
      <c r="D29" s="417"/>
      <c r="E29" s="417"/>
      <c r="F29" s="417"/>
      <c r="G29" s="417"/>
      <c r="H29" s="418"/>
      <c r="I29" s="73">
        <f>SUMIF(FP!I:I,Doklady!$B$1&amp;A29,FP!D:D)</f>
        <v>0</v>
      </c>
      <c r="T29" s="86"/>
    </row>
    <row r="30" spans="1:20" hidden="1">
      <c r="A30" s="135" t="s">
        <v>364</v>
      </c>
      <c r="B30" s="416"/>
      <c r="C30" s="417"/>
      <c r="D30" s="417"/>
      <c r="E30" s="417"/>
      <c r="F30" s="417"/>
      <c r="G30" s="417"/>
      <c r="H30" s="418"/>
      <c r="I30" s="73">
        <f>SUMIF(FP!I:I,Doklady!$B$1&amp;A30,FP!D:D)</f>
        <v>0</v>
      </c>
      <c r="T30" s="86"/>
    </row>
    <row r="31" spans="1:20" hidden="1">
      <c r="A31" s="115" t="s">
        <v>365</v>
      </c>
      <c r="B31" s="416"/>
      <c r="C31" s="417"/>
      <c r="D31" s="417"/>
      <c r="E31" s="417"/>
      <c r="F31" s="417"/>
      <c r="G31" s="417"/>
      <c r="H31" s="418"/>
      <c r="I31" s="73">
        <f>SUMIF(FP!I:I,Doklady!$B$1&amp;A31,FP!D:D)</f>
        <v>0</v>
      </c>
      <c r="T31" s="86"/>
    </row>
    <row r="32" spans="1:20" hidden="1">
      <c r="A32" s="135" t="s">
        <v>366</v>
      </c>
      <c r="B32" s="412"/>
      <c r="C32" s="413"/>
      <c r="D32" s="413"/>
      <c r="E32" s="413"/>
      <c r="F32" s="413"/>
      <c r="G32" s="413"/>
      <c r="H32" s="414"/>
      <c r="I32" s="73">
        <f>SUMIF(FP!I:I,Doklady!$B$1&amp;A32,FP!D:D)</f>
        <v>0</v>
      </c>
      <c r="T32" s="86"/>
    </row>
    <row r="33" spans="1:21" hidden="1">
      <c r="A33" s="115" t="s">
        <v>367</v>
      </c>
      <c r="B33" s="412"/>
      <c r="C33" s="413"/>
      <c r="D33" s="413"/>
      <c r="E33" s="413"/>
      <c r="F33" s="413"/>
      <c r="G33" s="413"/>
      <c r="H33" s="414"/>
      <c r="I33" s="73">
        <f>SUMIF(FP!I:I,Doklady!$B$1&amp;A33,FP!D:D)</f>
        <v>0</v>
      </c>
      <c r="T33" s="86"/>
    </row>
    <row r="34" spans="1:21" hidden="1">
      <c r="A34" s="135" t="s">
        <v>368</v>
      </c>
      <c r="B34" s="415"/>
      <c r="C34" s="415"/>
      <c r="D34" s="415"/>
      <c r="E34" s="415"/>
      <c r="F34" s="415"/>
      <c r="G34" s="415"/>
      <c r="H34" s="415"/>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c r="A40" s="115" t="s">
        <v>339</v>
      </c>
      <c r="B40" s="116" t="s">
        <v>373</v>
      </c>
      <c r="C40" s="78">
        <f>DSUM(Doklady!A103:J9986,"GGG",Spolu!L40:M42)</f>
        <v>0</v>
      </c>
      <c r="D40" s="78">
        <f>DSUM(Doklady!A103:J9986,"GGG",Spolu!N40:O42)</f>
        <v>0</v>
      </c>
      <c r="E40" s="78">
        <f>DSUM(Doklady!A103:J9986,"GGG",Spolu!P40:Q42)</f>
        <v>0</v>
      </c>
      <c r="F40" s="78">
        <f>DSUM(Doklady!A103:J9986,"GGG",Spolu!R40:S42)</f>
        <v>0</v>
      </c>
      <c r="G40" s="78">
        <f>DSUM(Doklady!A103:J9986,"GGG",Spolu!T40:U42)-H40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DSUM(Doklady!A103:J9986,"GGG",Spolu!L45:M47)</f>
        <v>0</v>
      </c>
      <c r="D45" s="78">
        <f>DSUM(Doklady!A103:J9986,"GGG",Spolu!N45:O47)</f>
        <v>0</v>
      </c>
      <c r="E45" s="78">
        <f>DSUM(Doklady!A103:J9986,"GGG",Spolu!P45:Q47)</f>
        <v>0</v>
      </c>
      <c r="F45" s="78">
        <f>DSUM(Doklady!A103:J9986,"GGG",Spolu!R45:S47)</f>
        <v>0</v>
      </c>
      <c r="G45" s="78">
        <f>DSUM(Doklady!A103:J9986,"GGG",Spolu!T45:U47)-H45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429"/>
      <c r="B50" s="430"/>
      <c r="C50" s="430"/>
      <c r="D50" s="430"/>
      <c r="E50" s="430"/>
      <c r="F50" s="430"/>
      <c r="G50" s="430"/>
      <c r="H50" s="430"/>
      <c r="I50" s="430"/>
      <c r="T50" s="86"/>
    </row>
    <row r="51" spans="1:20">
      <c r="A51" s="112"/>
      <c r="B51" s="113"/>
      <c r="C51" s="111"/>
      <c r="D51" s="114"/>
      <c r="E51" s="114"/>
      <c r="F51" s="114"/>
      <c r="G51" s="222"/>
      <c r="H51" s="114"/>
      <c r="I51" s="114"/>
      <c r="T51" s="86"/>
    </row>
    <row r="52" spans="1:20" ht="21">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c</v>
      </c>
      <c r="B53" s="119" t="str">
        <f>Doklady!H1</f>
        <v>zabezpečenie činnosti a úloh v roku 2025</v>
      </c>
      <c r="C53" s="73">
        <f>IF(A53&lt;&gt;"",INDEX(FP!D:D,Doklady!B$2+(ROW()-53)),"")</f>
        <v>337091</v>
      </c>
      <c r="D53" s="73">
        <f>IF(A53&lt;&gt;"",Doklady!I1-Doklady!J1,"")</f>
        <v>337090.99999999977</v>
      </c>
      <c r="E53" s="73">
        <f>IF(A53&lt;&gt;"",MIN(D53,C53)*Doklady!C1/(1-Doklady!C1),"")</f>
        <v>0</v>
      </c>
      <c r="F53" s="71">
        <f>IF(A53&lt;&gt;"",Doklady!J1,"")</f>
        <v>0</v>
      </c>
      <c r="G53" s="73">
        <f>+IFERROR(HLOOKUP(IF(RIGHT(B53,15)="bežné transfery",LEFT(B53,LEN(B53)-18),0),$J$40:$K$42,3,0),MIN(C53,D53))</f>
        <v>337090.99999999977</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c r="A54" s="75" t="str">
        <f>Doklady!D2</f>
        <v>d</v>
      </c>
      <c r="B54" s="119" t="str">
        <f>Doklady!H2</f>
        <v>Antušeková Adela</v>
      </c>
      <c r="C54" s="73">
        <f>IF(A54&lt;&gt;"",INDEX(FP!D:D,Doklady!B$2+(ROW()-53)),"")</f>
        <v>10000</v>
      </c>
      <c r="D54" s="73">
        <f>IF(A54&lt;&gt;"",Doklady!I2-Doklady!J2,"")</f>
        <v>10000</v>
      </c>
      <c r="E54" s="73">
        <f>IF(A54&lt;&gt;"",MIN(D54,C54)*Doklady!C2/(1-Doklady!C2),"")</f>
        <v>0</v>
      </c>
      <c r="F54" s="71">
        <f>IF(A54&lt;&gt;"",Doklady!J2,"")</f>
        <v>0</v>
      </c>
      <c r="G54" s="73">
        <f t="shared" ref="G54:G117" si="0">+IFERROR(HLOOKUP(IF(RIGHT(B54,15)="bežné transfery",LEFT(B54,LEN(B54)-18),0),$J$40:$K$42,3,0),MIN(C54,D54))</f>
        <v>10000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d</v>
      </c>
      <c r="B55" s="119" t="str">
        <f>Doklady!H3</f>
        <v>Antušeková Martina</v>
      </c>
      <c r="C55" s="73">
        <f>IF(A55&lt;&gt;"",INDEX(FP!D:D,Doklady!B$2+(ROW()-53)),"")</f>
        <v>20000</v>
      </c>
      <c r="D55" s="73">
        <f>IF(A55&lt;&gt;"",Doklady!I3-Doklady!J3,"")</f>
        <v>20000.000000000004</v>
      </c>
      <c r="E55" s="73">
        <f>IF(A55&lt;&gt;"",MIN(D55,C55)*Doklady!C3/(1-Doklady!C3),"")</f>
        <v>0</v>
      </c>
      <c r="F55" s="71">
        <f>IF(A55&lt;&gt;"",Doklady!J3,"")</f>
        <v>0</v>
      </c>
      <c r="G55" s="73">
        <f t="shared" si="0"/>
        <v>20000</v>
      </c>
      <c r="H55" s="71"/>
      <c r="I55" s="73">
        <f t="shared" si="1"/>
        <v>0</v>
      </c>
      <c r="J55" s="84" t="str">
        <f t="shared" si="2"/>
        <v/>
      </c>
      <c r="K55" s="84" t="str">
        <f>Doklady!F3</f>
        <v>026 03</v>
      </c>
      <c r="L55" s="84" t="str">
        <f>IF(A55&lt;&gt;"",INDEX(FP!H:H,Doklady!B$2+(ROW()-52)),"")</f>
        <v>B</v>
      </c>
      <c r="M55" s="84" t="str">
        <f t="shared" si="3"/>
        <v>026 03B</v>
      </c>
    </row>
    <row r="56" spans="1:20">
      <c r="A56" s="75" t="str">
        <f>Doklady!D4</f>
        <v>d</v>
      </c>
      <c r="B56" s="119" t="str">
        <f>Doklady!H4</f>
        <v>Birošová Tereza</v>
      </c>
      <c r="C56" s="73">
        <f>IF(A56&lt;&gt;"",INDEX(FP!D:D,Doklady!B$2+(ROW()-53)),"")</f>
        <v>27500</v>
      </c>
      <c r="D56" s="73">
        <f>IF(A56&lt;&gt;"",Doklady!I4-Doklady!J4,"")</f>
        <v>27500</v>
      </c>
      <c r="E56" s="73">
        <f>IF(A56&lt;&gt;"",MIN(D56,C56)*Doklady!C4/(1-Doklady!C4),"")</f>
        <v>0</v>
      </c>
      <c r="F56" s="71">
        <f>IF(A56&lt;&gt;"",Doklady!J4,"")</f>
        <v>0</v>
      </c>
      <c r="G56" s="73">
        <f t="shared" si="0"/>
        <v>27500</v>
      </c>
      <c r="H56" s="71"/>
      <c r="I56" s="73">
        <f t="shared" si="1"/>
        <v>0</v>
      </c>
      <c r="J56" s="84" t="str">
        <f t="shared" si="2"/>
        <v/>
      </c>
      <c r="K56" s="84" t="str">
        <f>Doklady!F4</f>
        <v>026 03</v>
      </c>
      <c r="L56" s="84" t="str">
        <f>IF(A56&lt;&gt;"",INDEX(FP!H:H,Doklady!B$2+(ROW()-52)),"")</f>
        <v>B</v>
      </c>
      <c r="M56" s="84" t="str">
        <f t="shared" si="3"/>
        <v>026 03B</v>
      </c>
    </row>
    <row r="57" spans="1:20">
      <c r="A57" s="75" t="str">
        <f>Doklady!D5</f>
        <v>d</v>
      </c>
      <c r="B57" s="119" t="str">
        <f>Doklady!H5</f>
        <v>Debnár Šimon</v>
      </c>
      <c r="C57" s="73">
        <f>IF(A57&lt;&gt;"",INDEX(FP!D:D,Doklady!B$2+(ROW()-53)),"")</f>
        <v>17500</v>
      </c>
      <c r="D57" s="73">
        <f>IF(A57&lt;&gt;"",Doklady!I5-Doklady!J5,"")</f>
        <v>17500</v>
      </c>
      <c r="E57" s="73">
        <f>IF(A57&lt;&gt;"",MIN(D57,C57)*Doklady!C5/(1-Doklady!C5),"")</f>
        <v>0</v>
      </c>
      <c r="F57" s="71">
        <f>IF(A57&lt;&gt;"",Doklady!J5,"")</f>
        <v>0</v>
      </c>
      <c r="G57" s="73">
        <f t="shared" si="0"/>
        <v>17500</v>
      </c>
      <c r="H57" s="71"/>
      <c r="I57" s="73">
        <f t="shared" si="1"/>
        <v>0</v>
      </c>
      <c r="J57" s="84" t="str">
        <f t="shared" si="2"/>
        <v/>
      </c>
      <c r="K57" s="84" t="str">
        <f>Doklady!F5</f>
        <v>026 03</v>
      </c>
      <c r="L57" s="84" t="str">
        <f>IF(A57&lt;&gt;"",INDEX(FP!H:H,Doklady!B$2+(ROW()-52)),"")</f>
        <v>B</v>
      </c>
      <c r="M57" s="84" t="str">
        <f t="shared" si="3"/>
        <v>026 03B</v>
      </c>
    </row>
    <row r="58" spans="1:20">
      <c r="A58" s="75" t="str">
        <f>Doklady!D6</f>
        <v>d</v>
      </c>
      <c r="B58" s="119" t="str">
        <f>Doklady!H6</f>
        <v>Ďuriš Matúš</v>
      </c>
      <c r="C58" s="73">
        <f>IF(A58&lt;&gt;"",INDEX(FP!D:D,Doklady!B$2+(ROW()-53)),"")</f>
        <v>45000</v>
      </c>
      <c r="D58" s="73">
        <f>IF(A58&lt;&gt;"",Doklady!I6-Doklady!J6,"")</f>
        <v>45000.000000000007</v>
      </c>
      <c r="E58" s="73">
        <f>IF(A58&lt;&gt;"",MIN(D58,C58)*Doklady!C6/(1-Doklady!C6),"")</f>
        <v>0</v>
      </c>
      <c r="F58" s="71">
        <f>IF(A58&lt;&gt;"",Doklady!J6,"")</f>
        <v>0</v>
      </c>
      <c r="G58" s="73">
        <f t="shared" si="0"/>
        <v>45000</v>
      </c>
      <c r="H58" s="71"/>
      <c r="I58" s="73">
        <f t="shared" si="1"/>
        <v>0</v>
      </c>
      <c r="J58" s="84" t="str">
        <f t="shared" si="2"/>
        <v/>
      </c>
      <c r="K58" s="84" t="str">
        <f>Doklady!F6</f>
        <v>026 03</v>
      </c>
      <c r="L58" s="84" t="str">
        <f>IF(A58&lt;&gt;"",INDEX(FP!H:H,Doklady!B$2+(ROW()-52)),"")</f>
        <v>B</v>
      </c>
      <c r="M58" s="84" t="str">
        <f t="shared" si="3"/>
        <v>026 03B</v>
      </c>
    </row>
    <row r="59" spans="1:20">
      <c r="A59" s="75" t="str">
        <f>Doklady!D7</f>
        <v>d</v>
      </c>
      <c r="B59" s="119" t="str">
        <f>Doklady!H7</f>
        <v>Jánošíková Jana</v>
      </c>
      <c r="C59" s="73">
        <f>IF(A59&lt;&gt;"",INDEX(FP!D:D,Doklady!B$2+(ROW()-53)),"")</f>
        <v>20000</v>
      </c>
      <c r="D59" s="73">
        <f>IF(A59&lt;&gt;"",Doklady!I7-Doklady!J7,"")</f>
        <v>19999.999999999996</v>
      </c>
      <c r="E59" s="73">
        <f>IF(A59&lt;&gt;"",MIN(D59,C59)*Doklady!C7/(1-Doklady!C7),"")</f>
        <v>0</v>
      </c>
      <c r="F59" s="71">
        <f>IF(A59&lt;&gt;"",Doklady!J7,"")</f>
        <v>0</v>
      </c>
      <c r="G59" s="73">
        <f t="shared" si="0"/>
        <v>19999.999999999996</v>
      </c>
      <c r="H59" s="71"/>
      <c r="I59" s="73">
        <f t="shared" si="1"/>
        <v>0</v>
      </c>
      <c r="J59" s="84" t="str">
        <f t="shared" si="2"/>
        <v/>
      </c>
      <c r="K59" s="84" t="str">
        <f>Doklady!F7</f>
        <v>026 03</v>
      </c>
      <c r="L59" s="84" t="str">
        <f>IF(A59&lt;&gt;"",INDEX(FP!H:H,Doklady!B$2+(ROW()-52)),"")</f>
        <v>B</v>
      </c>
      <c r="M59" s="84" t="str">
        <f t="shared" si="3"/>
        <v>026 03B</v>
      </c>
    </row>
    <row r="60" spans="1:20">
      <c r="A60" s="75" t="str">
        <f>Doklady!D8</f>
        <v>d</v>
      </c>
      <c r="B60" s="119" t="str">
        <f>Doklady!H8</f>
        <v>Jelínek Rastislav</v>
      </c>
      <c r="C60" s="73">
        <f>IF(A60&lt;&gt;"",INDEX(FP!D:D,Doklady!B$2+(ROW()-53)),"")</f>
        <v>32500</v>
      </c>
      <c r="D60" s="73">
        <f>IF(A60&lt;&gt;"",Doklady!I8-Doklady!J8,"")</f>
        <v>32500</v>
      </c>
      <c r="E60" s="73">
        <f>IF(A60&lt;&gt;"",MIN(D60,C60)*Doklady!C8/(1-Doklady!C8),"")</f>
        <v>0</v>
      </c>
      <c r="F60" s="71">
        <f>IF(A60&lt;&gt;"",Doklady!J8,"")</f>
        <v>0</v>
      </c>
      <c r="G60" s="73">
        <f t="shared" si="0"/>
        <v>32500</v>
      </c>
      <c r="H60" s="71"/>
      <c r="I60" s="73">
        <f t="shared" si="1"/>
        <v>0</v>
      </c>
      <c r="J60" s="84" t="str">
        <f t="shared" si="2"/>
        <v/>
      </c>
      <c r="K60" s="84" t="str">
        <f>Doklady!F8</f>
        <v>026 03</v>
      </c>
      <c r="L60" s="84" t="str">
        <f>IF(A60&lt;&gt;"",INDEX(FP!H:H,Doklady!B$2+(ROW()-52)),"")</f>
        <v>B</v>
      </c>
      <c r="M60" s="84" t="str">
        <f t="shared" si="3"/>
        <v>026 03B</v>
      </c>
    </row>
    <row r="61" spans="1:20">
      <c r="A61" s="75" t="str">
        <f>Doklady!D9</f>
        <v>d</v>
      </c>
      <c r="B61" s="119" t="str">
        <f>Doklady!H9</f>
        <v>Keinath Thomas</v>
      </c>
      <c r="C61" s="73">
        <f>IF(A61&lt;&gt;"",INDEX(FP!D:D,Doklady!B$2+(ROW()-53)),"")</f>
        <v>50000</v>
      </c>
      <c r="D61" s="73">
        <f>IF(A61&lt;&gt;"",Doklady!I9-Doklady!J9,"")</f>
        <v>49999.999999999993</v>
      </c>
      <c r="E61" s="73">
        <f>IF(A61&lt;&gt;"",MIN(D61,C61)*Doklady!C9/(1-Doklady!C9),"")</f>
        <v>0</v>
      </c>
      <c r="F61" s="71">
        <f>IF(A61&lt;&gt;"",Doklady!J9,"")</f>
        <v>0</v>
      </c>
      <c r="G61" s="73">
        <f t="shared" si="0"/>
        <v>49999.999999999993</v>
      </c>
      <c r="H61" s="71"/>
      <c r="I61" s="73">
        <f t="shared" si="1"/>
        <v>0</v>
      </c>
      <c r="J61" s="84" t="str">
        <f t="shared" si="2"/>
        <v/>
      </c>
      <c r="K61" s="84" t="str">
        <f>Doklady!F9</f>
        <v>026 03</v>
      </c>
      <c r="L61" s="84" t="str">
        <f>IF(A61&lt;&gt;"",INDEX(FP!H:H,Doklady!B$2+(ROW()-52)),"")</f>
        <v>B</v>
      </c>
      <c r="M61" s="84" t="str">
        <f t="shared" si="3"/>
        <v>026 03B</v>
      </c>
    </row>
    <row r="62" spans="1:20">
      <c r="A62" s="75" t="str">
        <f>Doklady!D10</f>
        <v>d</v>
      </c>
      <c r="B62" s="119" t="str">
        <f>Doklady!H10</f>
        <v>Krištofičová Ivana</v>
      </c>
      <c r="C62" s="73">
        <f>IF(A62&lt;&gt;"",INDEX(FP!D:D,Doklady!B$2+(ROW()-53)),"")</f>
        <v>40000</v>
      </c>
      <c r="D62" s="73">
        <f>IF(A62&lt;&gt;"",Doklady!I10-Doklady!J10,"")</f>
        <v>40000.000000000007</v>
      </c>
      <c r="E62" s="73">
        <f>IF(A62&lt;&gt;"",MIN(D62,C62)*Doklady!C10/(1-Doklady!C10),"")</f>
        <v>0</v>
      </c>
      <c r="F62" s="71">
        <f>IF(A62&lt;&gt;"",Doklady!J10,"")</f>
        <v>0</v>
      </c>
      <c r="G62" s="73">
        <f t="shared" si="0"/>
        <v>40000</v>
      </c>
      <c r="H62" s="71"/>
      <c r="I62" s="73">
        <f t="shared" si="1"/>
        <v>0</v>
      </c>
      <c r="J62" s="84" t="str">
        <f t="shared" si="2"/>
        <v/>
      </c>
      <c r="K62" s="84" t="str">
        <f>Doklady!F10</f>
        <v>026 03</v>
      </c>
      <c r="L62" s="84" t="str">
        <f>IF(A62&lt;&gt;"",INDEX(FP!H:H,Doklady!B$2+(ROW()-52)),"")</f>
        <v>B</v>
      </c>
      <c r="M62" s="84" t="str">
        <f t="shared" si="3"/>
        <v>026 03B</v>
      </c>
    </row>
    <row r="63" spans="1:20">
      <c r="A63" s="75" t="str">
        <f>Doklady!D11</f>
        <v>d</v>
      </c>
      <c r="B63" s="119" t="str">
        <f>Doklady!H11</f>
        <v>Lepótová Amália</v>
      </c>
      <c r="C63" s="73">
        <f>IF(A63&lt;&gt;"",INDEX(FP!D:D,Doklady!B$2+(ROW()-53)),"")</f>
        <v>20000</v>
      </c>
      <c r="D63" s="73">
        <f>IF(A63&lt;&gt;"",Doklady!I11-Doklady!J11,"")</f>
        <v>20000.000000000007</v>
      </c>
      <c r="E63" s="73">
        <f>IF(A63&lt;&gt;"",MIN(D63,C63)*Doklady!C11/(1-Doklady!C11),"")</f>
        <v>0</v>
      </c>
      <c r="F63" s="71">
        <f>IF(A63&lt;&gt;"",Doklady!J11,"")</f>
        <v>0</v>
      </c>
      <c r="G63" s="73">
        <f t="shared" si="0"/>
        <v>20000</v>
      </c>
      <c r="H63" s="71"/>
      <c r="I63" s="73">
        <f t="shared" si="1"/>
        <v>0</v>
      </c>
      <c r="J63" s="84" t="str">
        <f t="shared" si="2"/>
        <v/>
      </c>
      <c r="K63" s="84" t="str">
        <f>Doklady!F11</f>
        <v>026 03</v>
      </c>
      <c r="L63" s="84" t="str">
        <f>IF(A63&lt;&gt;"",INDEX(FP!H:H,Doklady!B$2+(ROW()-52)),"")</f>
        <v>B</v>
      </c>
      <c r="M63" s="84" t="str">
        <f t="shared" si="3"/>
        <v>026 03B</v>
      </c>
    </row>
    <row r="64" spans="1:20">
      <c r="A64" s="75" t="str">
        <f>Doklady!D12</f>
        <v>d</v>
      </c>
      <c r="B64" s="119" t="str">
        <f>Doklady!H12</f>
        <v>Novotná Eva</v>
      </c>
      <c r="C64" s="73">
        <f>IF(A64&lt;&gt;"",INDEX(FP!D:D,Doklady!B$2+(ROW()-53)),"")</f>
        <v>50000</v>
      </c>
      <c r="D64" s="73">
        <f>IF(A64&lt;&gt;"",Doklady!I12-Doklady!J12,"")</f>
        <v>38600.94</v>
      </c>
      <c r="E64" s="73">
        <f>IF(A64&lt;&gt;"",MIN(D64,C64)*Doklady!C12/(1-Doklady!C12),"")</f>
        <v>0</v>
      </c>
      <c r="F64" s="71">
        <f>IF(A64&lt;&gt;"",Doklady!J12,"")</f>
        <v>0</v>
      </c>
      <c r="G64" s="73">
        <f t="shared" si="0"/>
        <v>38600.94</v>
      </c>
      <c r="H64" s="71"/>
      <c r="I64" s="73">
        <f t="shared" si="1"/>
        <v>11399.059999999998</v>
      </c>
      <c r="J64" s="84" t="s">
        <v>386</v>
      </c>
      <c r="K64" s="84" t="str">
        <f>Doklady!F12</f>
        <v>026 03</v>
      </c>
      <c r="L64" s="84" t="str">
        <f>IF(A64&lt;&gt;"",INDEX(FP!H:H,Doklady!B$2+(ROW()-52)),"")</f>
        <v>B</v>
      </c>
      <c r="M64" s="84" t="str">
        <f t="shared" si="3"/>
        <v>026 03B</v>
      </c>
    </row>
    <row r="65" spans="1:13">
      <c r="A65" s="75" t="str">
        <f>Doklady!D13</f>
        <v>d</v>
      </c>
      <c r="B65" s="119" t="str">
        <f>Doklady!H13</f>
        <v>Pristač Dávid</v>
      </c>
      <c r="C65" s="73">
        <f>IF(A65&lt;&gt;"",INDEX(FP!D:D,Doklady!B$2+(ROW()-53)),"")</f>
        <v>35000</v>
      </c>
      <c r="D65" s="73">
        <f>IF(A65&lt;&gt;"",Doklady!I13-Doklady!J13,"")</f>
        <v>4500</v>
      </c>
      <c r="E65" s="73">
        <f>IF(A65&lt;&gt;"",MIN(D65,C65)*Doklady!C13/(1-Doklady!C13),"")</f>
        <v>0</v>
      </c>
      <c r="F65" s="71">
        <f>IF(A65&lt;&gt;"",Doklady!J13,"")</f>
        <v>0</v>
      </c>
      <c r="G65" s="73">
        <f t="shared" si="0"/>
        <v>4500</v>
      </c>
      <c r="H65" s="71"/>
      <c r="I65" s="73">
        <f t="shared" si="1"/>
        <v>30500</v>
      </c>
      <c r="J65" s="84" t="str">
        <f t="shared" si="2"/>
        <v/>
      </c>
      <c r="K65" s="84" t="str">
        <f>Doklady!F13</f>
        <v>026 03</v>
      </c>
      <c r="L65" s="84" t="str">
        <f>IF(A65&lt;&gt;"",INDEX(FP!H:H,Doklady!B$2+(ROW()-52)),"")</f>
        <v>B</v>
      </c>
      <c r="M65" s="84" t="str">
        <f t="shared" si="3"/>
        <v>026 03B</v>
      </c>
    </row>
    <row r="66" spans="1:13">
      <c r="A66" s="75" t="str">
        <f>Doklady!D14</f>
        <v>d</v>
      </c>
      <c r="B66" s="119" t="str">
        <f>Doklady!H14</f>
        <v>Tutura Marek</v>
      </c>
      <c r="C66" s="73">
        <f>IF(A66&lt;&gt;"",INDEX(FP!D:D,Doklady!B$2+(ROW()-53)),"")</f>
        <v>26200</v>
      </c>
      <c r="D66" s="73">
        <f>IF(A66&lt;&gt;"",Doklady!I14-Doklady!J14,"")</f>
        <v>26200.000000000011</v>
      </c>
      <c r="E66" s="73">
        <f>IF(A66&lt;&gt;"",MIN(D66,C66)*Doklady!C14/(1-Doklady!C14),"")</f>
        <v>0</v>
      </c>
      <c r="F66" s="71">
        <f>IF(A66&lt;&gt;"",Doklady!J14,"")</f>
        <v>0</v>
      </c>
      <c r="G66" s="73">
        <f t="shared" si="0"/>
        <v>26200</v>
      </c>
      <c r="H66" s="71"/>
      <c r="I66" s="73">
        <f t="shared" si="1"/>
        <v>0</v>
      </c>
      <c r="J66" s="84" t="str">
        <f t="shared" si="2"/>
        <v/>
      </c>
      <c r="K66" s="84" t="str">
        <f>Doklady!F14</f>
        <v>026 03</v>
      </c>
      <c r="L66" s="84" t="str">
        <f>IF(A66&lt;&gt;"",INDEX(FP!H:H,Doklady!B$2+(ROW()-52)),"")</f>
        <v>B</v>
      </c>
      <c r="M66" s="84" t="str">
        <f t="shared" si="3"/>
        <v>026 03B</v>
      </c>
    </row>
    <row r="67" spans="1:13">
      <c r="A67" s="75" t="str">
        <f>Doklady!D15</f>
        <v>d</v>
      </c>
      <c r="B67" s="119" t="str">
        <f>Doklady!H15</f>
        <v>Vaco Marek</v>
      </c>
      <c r="C67" s="73">
        <f>IF(A67&lt;&gt;"",INDEX(FP!D:D,Doklady!B$2+(ROW()-53)),"")</f>
        <v>15000</v>
      </c>
      <c r="D67" s="73">
        <f>IF(A67&lt;&gt;"",Doklady!I15-Doklady!J15,"")</f>
        <v>15000.000000000004</v>
      </c>
      <c r="E67" s="73">
        <f>IF(A67&lt;&gt;"",MIN(D67,C67)*Doklady!C15/(1-Doklady!C15),"")</f>
        <v>0</v>
      </c>
      <c r="F67" s="71">
        <f>IF(A67&lt;&gt;"",Doklady!J15,"")</f>
        <v>0</v>
      </c>
      <c r="G67" s="73">
        <f t="shared" si="0"/>
        <v>15000</v>
      </c>
      <c r="H67" s="71"/>
      <c r="I67" s="73">
        <f t="shared" si="1"/>
        <v>0</v>
      </c>
      <c r="J67" s="84" t="str">
        <f t="shared" si="2"/>
        <v/>
      </c>
      <c r="K67" s="84" t="str">
        <f>Doklady!F15</f>
        <v>026 03</v>
      </c>
      <c r="L67" s="84" t="str">
        <f>IF(A67&lt;&gt;"",INDEX(FP!H:H,Doklady!B$2+(ROW()-52)),"")</f>
        <v>B</v>
      </c>
      <c r="M67" s="84" t="str">
        <f t="shared" si="3"/>
        <v>026 03B</v>
      </c>
    </row>
    <row r="68" spans="1:13">
      <c r="A68" s="75" t="str">
        <f>Doklady!D16</f>
        <v>f</v>
      </c>
      <c r="B68" s="119" t="str">
        <f>Doklady!H16</f>
        <v>plnenie úloh verejného záujmu v športe</v>
      </c>
      <c r="C68" s="73">
        <f>IF(A68&lt;&gt;"",INDEX(FP!D:D,Doklady!B$2+(ROW()-53)),"")</f>
        <v>73000</v>
      </c>
      <c r="D68" s="73">
        <f>IF(A68&lt;&gt;"",Doklady!I16-Doklady!J16,"")</f>
        <v>73000</v>
      </c>
      <c r="E68" s="73">
        <f>IF(A68&lt;&gt;"",MIN(D68,C68)*Doklady!C16/(1-Doklady!C16),"")</f>
        <v>0</v>
      </c>
      <c r="F68" s="71">
        <f>IF(A68&lt;&gt;"",Doklady!J16,"")</f>
        <v>0</v>
      </c>
      <c r="G68" s="73">
        <f t="shared" si="0"/>
        <v>73000</v>
      </c>
      <c r="H68" s="71"/>
      <c r="I68" s="73">
        <f t="shared" si="1"/>
        <v>0</v>
      </c>
      <c r="J68" s="84" t="str">
        <f t="shared" si="2"/>
        <v/>
      </c>
      <c r="K68" s="84" t="str">
        <f>Doklady!F16</f>
        <v>026 03</v>
      </c>
      <c r="L68" s="84" t="str">
        <f>IF(A68&lt;&gt;"",INDEX(FP!H:H,Doklady!B$2+(ROW()-52)),"")</f>
        <v>B</v>
      </c>
      <c r="M68" s="84" t="str">
        <f t="shared" si="3"/>
        <v>026 03B</v>
      </c>
    </row>
    <row r="69" spans="1:13" ht="20">
      <c r="A69" s="75" t="str">
        <f>Doklady!D17</f>
        <v>g</v>
      </c>
      <c r="B69" s="119" t="str">
        <f>Doklady!H17</f>
        <v>zabezpečenie účasti športovej reprezentácie SR na 25. letnej Deaflympiáde 2025 v Tokiu</v>
      </c>
      <c r="C69" s="73">
        <f>IF(A69&lt;&gt;"",INDEX(FP!D:D,Doklady!B$2+(ROW()-53)),"")</f>
        <v>150000</v>
      </c>
      <c r="D69" s="73">
        <f>IF(A69&lt;&gt;"",Doklady!I17-Doklady!J17,"")</f>
        <v>150000</v>
      </c>
      <c r="E69" s="73">
        <f>IF(A69&lt;&gt;"",MIN(D69,C69)*Doklady!C17/(1-Doklady!C17),"")</f>
        <v>0</v>
      </c>
      <c r="F69" s="71">
        <f>IF(A69&lt;&gt;"",Doklady!J17,"")</f>
        <v>0</v>
      </c>
      <c r="G69" s="73">
        <f t="shared" si="0"/>
        <v>150000</v>
      </c>
      <c r="H69" s="71"/>
      <c r="I69" s="73">
        <f t="shared" si="1"/>
        <v>0</v>
      </c>
      <c r="J69" s="84" t="str">
        <f t="shared" si="2"/>
        <v/>
      </c>
      <c r="K69" s="84" t="str">
        <f>Doklady!F17</f>
        <v>026 03</v>
      </c>
      <c r="L69" s="84" t="str">
        <f>IF(A69&lt;&gt;"",INDEX(FP!H:H,Doklady!B$2+(ROW()-52)),"")</f>
        <v>B</v>
      </c>
      <c r="M69" s="84" t="str">
        <f t="shared" si="3"/>
        <v>026 03B</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c r="A130" s="226" t="str">
        <f>Doklady!D66</f>
        <v/>
      </c>
      <c r="B130" s="227" t="s">
        <v>327</v>
      </c>
      <c r="C130" s="228">
        <f>SUM(C53:C129)</f>
        <v>968791</v>
      </c>
      <c r="D130" s="228">
        <f t="shared" ref="D130:I130" si="9">SUM(D53:D129)</f>
        <v>926891.93999999971</v>
      </c>
      <c r="E130" s="228">
        <f t="shared" si="9"/>
        <v>0</v>
      </c>
      <c r="F130" s="228">
        <f t="shared" si="9"/>
        <v>0</v>
      </c>
      <c r="G130" s="228">
        <f t="shared" si="9"/>
        <v>926891.93999999971</v>
      </c>
      <c r="H130" s="228">
        <f t="shared" si="9"/>
        <v>0</v>
      </c>
      <c r="I130" s="228">
        <f t="shared" si="9"/>
        <v>41899.06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392</v>
      </c>
      <c r="B139" s="9"/>
      <c r="C139" s="74"/>
      <c r="D139" s="74"/>
      <c r="E139" s="74"/>
      <c r="F139" s="74"/>
      <c r="G139" s="74"/>
      <c r="H139" s="74"/>
      <c r="I139" s="74"/>
      <c r="J139" s="85"/>
    </row>
    <row r="140" spans="1:26" ht="12.5">
      <c r="A140" s="9"/>
      <c r="B140" s="277"/>
      <c r="C140" s="229"/>
      <c r="D140" s="442"/>
      <c r="E140" s="442"/>
      <c r="F140" s="442"/>
      <c r="G140" s="442"/>
      <c r="H140" s="442"/>
      <c r="I140" s="442"/>
      <c r="J140" s="85"/>
    </row>
    <row r="141" spans="1:26" ht="68.25" customHeight="1">
      <c r="A141" s="9"/>
      <c r="B141" s="279" t="s">
        <v>6050</v>
      </c>
      <c r="C141" s="214"/>
      <c r="D141" s="426" t="s">
        <v>393</v>
      </c>
      <c r="E141" s="426"/>
      <c r="F141" s="426"/>
      <c r="G141" s="426"/>
      <c r="H141" s="426"/>
      <c r="I141" s="426"/>
      <c r="J141" s="85"/>
    </row>
    <row r="142" spans="1:26" ht="12.5">
      <c r="A142" s="9"/>
      <c r="B142" s="278"/>
      <c r="C142" s="214"/>
      <c r="D142" s="261"/>
      <c r="E142" s="261"/>
      <c r="F142" s="261"/>
      <c r="G142" s="261"/>
      <c r="H142" s="261"/>
      <c r="I142" s="261"/>
      <c r="J142" s="85"/>
    </row>
    <row r="143" spans="1:26" ht="12.5">
      <c r="A143" s="9"/>
      <c r="B143" s="278"/>
      <c r="C143" s="214"/>
      <c r="D143" s="261"/>
      <c r="E143" s="261"/>
      <c r="F143" s="261"/>
      <c r="G143" s="261"/>
      <c r="H143" s="261"/>
      <c r="I143" s="261"/>
      <c r="J143" s="85"/>
    </row>
    <row r="144" spans="1:26" ht="12.5">
      <c r="A144" s="9"/>
      <c r="B144" s="279"/>
      <c r="C144" s="214"/>
      <c r="D144" s="261"/>
      <c r="E144" s="261"/>
      <c r="F144" s="261"/>
      <c r="G144" s="261"/>
      <c r="H144" s="261"/>
      <c r="I144" s="261"/>
      <c r="J144" s="85"/>
    </row>
    <row r="145" spans="2:2" ht="12.5">
      <c r="B145" s="264"/>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28" priority="43" stopIfTrue="1" operator="lessThanOrEqual">
      <formula>0</formula>
    </cfRule>
    <cfRule type="cellIs" dxfId="27" priority="44" stopIfTrue="1" operator="greaterThan">
      <formula>0</formula>
    </cfRule>
  </conditionalFormatting>
  <conditionalFormatting sqref="D53:D129">
    <cfRule type="expression" dxfId="26" priority="31" stopIfTrue="1">
      <formula>$C53=$D53</formula>
    </cfRule>
    <cfRule type="expression" dxfId="25" priority="33" stopIfTrue="1">
      <formula>$C53&lt;&gt;$D53</formula>
    </cfRule>
  </conditionalFormatting>
  <conditionalFormatting sqref="E9:F9">
    <cfRule type="expression" dxfId="24" priority="38" stopIfTrue="1">
      <formula>SUM($E$10:$F$14)&gt;0</formula>
    </cfRule>
  </conditionalFormatting>
  <conditionalFormatting sqref="G53:G129">
    <cfRule type="expression" dxfId="23" priority="13" stopIfTrue="1">
      <formula>$C53=$G53</formula>
    </cfRule>
    <cfRule type="expression" dxfId="22" priority="14" stopIfTrue="1">
      <formula>$C53&lt;&gt;$G53</formula>
    </cfRule>
  </conditionalFormatting>
  <conditionalFormatting sqref="I42">
    <cfRule type="cellIs" dxfId="21" priority="1" stopIfTrue="1" operator="greaterThan">
      <formula>0</formula>
    </cfRule>
  </conditionalFormatting>
  <conditionalFormatting sqref="I47">
    <cfRule type="cellIs" dxfId="20" priority="15" stopIfTrue="1" operator="greaterThan">
      <formula>0</formula>
    </cfRule>
  </conditionalFormatting>
  <conditionalFormatting sqref="I53:I129">
    <cfRule type="cellIs" dxfId="19" priority="40" stopIfTrue="1" operator="equal">
      <formula>0</formula>
    </cfRule>
    <cfRule type="cellIs" dxfId="1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86"/>
  <sheetViews>
    <sheetView tabSelected="1" topLeftCell="A1635" zoomScale="158" zoomScaleNormal="158" workbookViewId="0">
      <selection activeCell="A1625" sqref="A1625"/>
    </sheetView>
  </sheetViews>
  <sheetFormatPr defaultColWidth="11.453125" defaultRowHeight="10"/>
  <cols>
    <col min="1" max="1" width="56.26953125" style="6" customWidth="1"/>
    <col min="2" max="2" width="10.81640625" style="6" bestFit="1" customWidth="1"/>
    <col min="3" max="3" width="12.453125" style="6" bestFit="1" customWidth="1"/>
    <col min="4" max="4" width="11.26953125" style="6" bestFit="1" customWidth="1"/>
    <col min="5" max="5" width="10.1796875" style="6" customWidth="1"/>
    <col min="6" max="6" width="47.1796875" style="335" customWidth="1"/>
    <col min="7" max="7" width="10.17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31" t="str">
        <f>IF(ROW()&lt;=B$3,INDEX(FP!F:F,B$2+ROW()-1)&amp;" - "&amp;INDEX(FP!C:C,B$2+ROW()-1),"")</f>
        <v>c - zabezpečenie činnosti a úloh v roku 2025</v>
      </c>
      <c r="B1" s="232" t="str">
        <f>INDEX(Adr!A:A,B102+1)</f>
        <v>42254388</v>
      </c>
      <c r="C1" s="233">
        <f>IF(ROW()&lt;=B$3,INDEX(FP!E:E,B$2+ROW()-1),"")</f>
        <v>0</v>
      </c>
      <c r="D1" s="234" t="str">
        <f>IF(ROW()&lt;=B$3,INDEX(FP!F:F,B$2+ROW()-1),"")</f>
        <v>c</v>
      </c>
      <c r="E1" s="234"/>
      <c r="F1" s="330" t="str">
        <f>IF(ROW()&lt;=B$3,INDEX(FP!G:G,B$2+ROW()-1),"")</f>
        <v>026 03</v>
      </c>
      <c r="G1" s="234"/>
      <c r="H1" s="235" t="str">
        <f>IF(ROW()&lt;=B$3,INDEX(FP!C:C,B$2+ROW()-1),"")</f>
        <v>zabezpečenie činnosti a úloh v roku 2025</v>
      </c>
      <c r="I1" s="236">
        <f t="shared" ref="I1:I32" si="0">IF(ROW()&lt;=B$3,SUMIF(A$107:A$10028,A1,I$107:I$10028),"")</f>
        <v>337090.99999999977</v>
      </c>
      <c r="J1" s="236">
        <f t="shared" ref="J1:J32" si="1">IF(ROW()&lt;=B$3,SUMIFS(I$103:I$50028,A$103:A$50028,K1,J$103:J$50028,L1),"")</f>
        <v>0</v>
      </c>
      <c r="K1" s="110" t="str">
        <f>$A1</f>
        <v>c - zabezpečenie činnosti a úloh v roku 2025</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d - Antušeková Adela</v>
      </c>
      <c r="B2" s="237">
        <f>MATCH(B1,FP!A:A,0)</f>
        <v>20</v>
      </c>
      <c r="C2" s="233">
        <f>IF(ROW()&lt;=B$3,INDEX(FP!E:E,B$2+ROW()-1),"")</f>
        <v>0</v>
      </c>
      <c r="D2" s="234" t="str">
        <f>IF(ROW()&lt;=B$3,INDEX(FP!F:F,B$2+ROW()-1),"")</f>
        <v>d</v>
      </c>
      <c r="E2" s="234"/>
      <c r="F2" s="330" t="str">
        <f>IF(ROW()&lt;=B$3,INDEX(FP!G:G,B$2+ROW()-1),"")</f>
        <v>026 03</v>
      </c>
      <c r="G2" s="234"/>
      <c r="H2" s="235" t="str">
        <f>IF(ROW()&lt;=B$3,INDEX(FP!C:C,B$2+ROW()-1),"")</f>
        <v>Antušeková Adela</v>
      </c>
      <c r="I2" s="236">
        <f t="shared" si="0"/>
        <v>10000</v>
      </c>
      <c r="J2" s="236">
        <f t="shared" si="1"/>
        <v>0</v>
      </c>
      <c r="K2" s="110" t="str">
        <f>$A2</f>
        <v>d - Antušeková Adela</v>
      </c>
      <c r="L2" s="101">
        <v>99</v>
      </c>
      <c r="M2" s="97" t="s">
        <v>335</v>
      </c>
      <c r="N2" s="98" t="s">
        <v>374</v>
      </c>
      <c r="O2" s="88"/>
      <c r="P2" s="88"/>
      <c r="Q2" s="88"/>
      <c r="R2" s="88"/>
      <c r="S2" s="88"/>
      <c r="T2" s="88"/>
      <c r="U2" s="88"/>
      <c r="V2" s="88"/>
      <c r="W2" s="88"/>
      <c r="X2" s="88"/>
      <c r="Y2" s="88"/>
    </row>
    <row r="3" spans="1:25" s="6" customFormat="1" ht="10.5" hidden="1" thickBot="1">
      <c r="A3" s="231" t="str">
        <f>IF(ROW()&lt;=B$3,INDEX(FP!F:F,B$2+ROW()-1)&amp;" - "&amp;INDEX(FP!C:C,B$2+ROW()-1),"")</f>
        <v>d - Antušeková Martina</v>
      </c>
      <c r="B3" s="238">
        <f>COUNTIF(FP!A:A,Doklady!B1)</f>
        <v>17</v>
      </c>
      <c r="C3" s="233">
        <f>IF(ROW()&lt;=B$3,INDEX(FP!E:E,B$2+ROW()-1),"")</f>
        <v>0</v>
      </c>
      <c r="D3" s="234" t="str">
        <f>IF(ROW()&lt;=B$3,INDEX(FP!F:F,B$2+ROW()-1),"")</f>
        <v>d</v>
      </c>
      <c r="E3" s="234"/>
      <c r="F3" s="330" t="str">
        <f>IF(ROW()&lt;=B$3,INDEX(FP!G:G,B$2+ROW()-1),"")</f>
        <v>026 03</v>
      </c>
      <c r="G3" s="234"/>
      <c r="H3" s="235" t="str">
        <f>IF(ROW()&lt;=B$3,INDEX(FP!C:C,B$2+ROW()-1),"")</f>
        <v>Antušeková Martina</v>
      </c>
      <c r="I3" s="236">
        <f t="shared" si="0"/>
        <v>20000.000000000004</v>
      </c>
      <c r="J3" s="236">
        <f t="shared" si="1"/>
        <v>0</v>
      </c>
      <c r="K3" s="110" t="str">
        <f t="shared" ref="K3:K66" si="2">$A3</f>
        <v>d - Antušeková Martina</v>
      </c>
      <c r="L3" s="101">
        <v>99</v>
      </c>
      <c r="M3" s="99" t="str">
        <f>$A2</f>
        <v>d - Antušeková Adela</v>
      </c>
      <c r="N3" s="100">
        <v>99</v>
      </c>
      <c r="O3" s="88"/>
      <c r="P3" s="88"/>
      <c r="Q3" s="88"/>
      <c r="R3" s="88"/>
      <c r="S3" s="88"/>
      <c r="T3" s="88"/>
      <c r="U3" s="88"/>
      <c r="V3" s="88"/>
      <c r="W3" s="88"/>
      <c r="X3" s="88"/>
      <c r="Y3" s="88"/>
    </row>
    <row r="4" spans="1:25" s="6" customFormat="1" ht="10.5" hidden="1" thickBot="1">
      <c r="A4" s="235" t="str">
        <f>IF(ROW()&lt;=B$3,INDEX(FP!F:F,B$2+ROW()-1)&amp;" - "&amp;INDEX(FP!C:C,B$2+ROW()-1),"")</f>
        <v>d - Birošová Tereza</v>
      </c>
      <c r="B4" s="239"/>
      <c r="C4" s="240">
        <f>IF(ROW()&lt;=B$3,INDEX(FP!E:E,B$2+ROW()-1),"")</f>
        <v>0</v>
      </c>
      <c r="D4" s="234" t="str">
        <f>IF(ROW()&lt;=B$3,INDEX(FP!F:F,B$2+ROW()-1),"")</f>
        <v>d</v>
      </c>
      <c r="E4" s="234"/>
      <c r="F4" s="330" t="str">
        <f>IF(ROW()&lt;=B$3,INDEX(FP!G:G,B$2+ROW()-1),"")</f>
        <v>026 03</v>
      </c>
      <c r="G4" s="234"/>
      <c r="H4" s="235" t="str">
        <f>IF(ROW()&lt;=B$3,INDEX(FP!C:C,B$2+ROW()-1),"")</f>
        <v>Birošová Tereza</v>
      </c>
      <c r="I4" s="236">
        <f t="shared" si="0"/>
        <v>27500</v>
      </c>
      <c r="J4" s="236">
        <f t="shared" si="1"/>
        <v>0</v>
      </c>
      <c r="K4" s="110" t="str">
        <f t="shared" si="2"/>
        <v>d - Birošová Tereza</v>
      </c>
      <c r="L4" s="101">
        <v>99</v>
      </c>
      <c r="M4" s="102" t="s">
        <v>335</v>
      </c>
      <c r="N4" s="103" t="s">
        <v>374</v>
      </c>
    </row>
    <row r="5" spans="1:25" s="6" customFormat="1" ht="10.5" hidden="1" thickBot="1">
      <c r="A5" s="235" t="str">
        <f>IF(ROW()&lt;=B$3,INDEX(FP!F:F,B$2+ROW()-1)&amp;" - "&amp;INDEX(FP!C:C,B$2+ROW()-1),"")</f>
        <v>d - Debnár Šimon</v>
      </c>
      <c r="B5" s="235"/>
      <c r="C5" s="240">
        <f>IF(ROW()&lt;=B$3,INDEX(FP!E:E,B$2+ROW()-1),"")</f>
        <v>0</v>
      </c>
      <c r="D5" s="234" t="str">
        <f>IF(ROW()&lt;=B$3,INDEX(FP!F:F,B$2+ROW()-1),"")</f>
        <v>d</v>
      </c>
      <c r="E5" s="234"/>
      <c r="F5" s="330" t="str">
        <f>IF(ROW()&lt;=B$3,INDEX(FP!G:G,B$2+ROW()-1),"")</f>
        <v>026 03</v>
      </c>
      <c r="G5" s="234"/>
      <c r="H5" s="235" t="str">
        <f>IF(ROW()&lt;=B$3,INDEX(FP!C:C,B$2+ROW()-1),"")</f>
        <v>Debnár Šimon</v>
      </c>
      <c r="I5" s="236">
        <f t="shared" si="0"/>
        <v>17500</v>
      </c>
      <c r="J5" s="236">
        <f t="shared" si="1"/>
        <v>0</v>
      </c>
      <c r="K5" s="110" t="str">
        <f t="shared" si="2"/>
        <v>d - Debnár Šimon</v>
      </c>
      <c r="L5" s="101">
        <v>99</v>
      </c>
      <c r="M5" s="104" t="str">
        <f>$A4</f>
        <v>d - Birošová Tereza</v>
      </c>
      <c r="N5" s="105">
        <v>99</v>
      </c>
      <c r="O5" s="88"/>
      <c r="P5" s="88"/>
      <c r="Q5" s="88"/>
      <c r="R5" s="88"/>
      <c r="S5" s="88"/>
      <c r="T5" s="88"/>
      <c r="U5" s="88"/>
      <c r="V5" s="88"/>
      <c r="W5" s="88"/>
      <c r="X5" s="88"/>
      <c r="Y5" s="88"/>
    </row>
    <row r="6" spans="1:25" s="6" customFormat="1" ht="10.5" hidden="1" thickBot="1">
      <c r="A6" s="235" t="str">
        <f>IF(ROW()&lt;=B$3,INDEX(FP!F:F,B$2+ROW()-1)&amp;" - "&amp;INDEX(FP!C:C,B$2+ROW()-1),"")</f>
        <v>d - Ďuriš Matúš</v>
      </c>
      <c r="B6" s="235"/>
      <c r="C6" s="240">
        <f>IF(ROW()&lt;=B$3,INDEX(FP!E:E,B$2+ROW()-1),"")</f>
        <v>0</v>
      </c>
      <c r="D6" s="234" t="str">
        <f>IF(ROW()&lt;=B$3,INDEX(FP!F:F,B$2+ROW()-1),"")</f>
        <v>d</v>
      </c>
      <c r="E6" s="234"/>
      <c r="F6" s="330" t="str">
        <f>IF(ROW()&lt;=B$3,INDEX(FP!G:G,B$2+ROW()-1),"")</f>
        <v>026 03</v>
      </c>
      <c r="G6" s="234"/>
      <c r="H6" s="235" t="str">
        <f>IF(ROW()&lt;=B$3,INDEX(FP!C:C,B$2+ROW()-1),"")</f>
        <v>Ďuriš Matúš</v>
      </c>
      <c r="I6" s="236">
        <f t="shared" si="0"/>
        <v>45000.000000000007</v>
      </c>
      <c r="J6" s="236">
        <f t="shared" si="1"/>
        <v>0</v>
      </c>
      <c r="K6" s="110" t="str">
        <f t="shared" si="2"/>
        <v>d - Ďuriš Matúš</v>
      </c>
      <c r="L6" s="101">
        <v>99</v>
      </c>
      <c r="M6" s="97" t="s">
        <v>335</v>
      </c>
      <c r="N6" s="98" t="s">
        <v>374</v>
      </c>
      <c r="Q6" s="88"/>
      <c r="R6" s="88"/>
      <c r="S6" s="88"/>
      <c r="T6" s="88"/>
      <c r="U6" s="88"/>
      <c r="V6" s="88"/>
      <c r="W6" s="88"/>
      <c r="X6" s="88"/>
      <c r="Y6" s="88"/>
    </row>
    <row r="7" spans="1:25" s="6" customFormat="1" ht="10.5" hidden="1" thickBot="1">
      <c r="A7" s="235" t="str">
        <f>IF(ROW()&lt;=B$3,INDEX(FP!F:F,B$2+ROW()-1)&amp;" - "&amp;INDEX(FP!C:C,B$2+ROW()-1),"")</f>
        <v>d - Jánošíková Jana</v>
      </c>
      <c r="B7" s="235"/>
      <c r="C7" s="240">
        <f>IF(ROW()&lt;=B$3,INDEX(FP!E:E,B$2+ROW()-1),"")</f>
        <v>0</v>
      </c>
      <c r="D7" s="234" t="str">
        <f>IF(ROW()&lt;=B$3,INDEX(FP!F:F,B$2+ROW()-1),"")</f>
        <v>d</v>
      </c>
      <c r="E7" s="234"/>
      <c r="F7" s="330" t="str">
        <f>IF(ROW()&lt;=B$3,INDEX(FP!G:G,B$2+ROW()-1),"")</f>
        <v>026 03</v>
      </c>
      <c r="G7" s="234"/>
      <c r="H7" s="235" t="str">
        <f>IF(ROW()&lt;=B$3,INDEX(FP!C:C,B$2+ROW()-1),"")</f>
        <v>Jánošíková Jana</v>
      </c>
      <c r="I7" s="236">
        <f t="shared" si="0"/>
        <v>19999.999999999996</v>
      </c>
      <c r="J7" s="236">
        <f t="shared" si="1"/>
        <v>0</v>
      </c>
      <c r="K7" s="110" t="str">
        <f t="shared" si="2"/>
        <v>d - Jánošíková Jana</v>
      </c>
      <c r="L7" s="101">
        <v>99</v>
      </c>
      <c r="M7" s="99" t="str">
        <f>$A6</f>
        <v>d - Ďuriš Matúš</v>
      </c>
      <c r="N7" s="100">
        <v>99</v>
      </c>
      <c r="S7" s="88"/>
      <c r="T7" s="88"/>
      <c r="U7" s="88"/>
      <c r="V7" s="88"/>
      <c r="W7" s="88"/>
      <c r="X7" s="88"/>
      <c r="Y7" s="88"/>
    </row>
    <row r="8" spans="1:25" s="6" customFormat="1" ht="10.5" hidden="1" thickBot="1">
      <c r="A8" s="235" t="str">
        <f>IF(ROW()&lt;=B$3,INDEX(FP!F:F,B$2+ROW()-1)&amp;" - "&amp;INDEX(FP!C:C,B$2+ROW()-1),"")</f>
        <v>d - Jelínek Rastislav</v>
      </c>
      <c r="B8" s="235"/>
      <c r="C8" s="240">
        <f>IF(ROW()&lt;=B$3,INDEX(FP!E:E,B$2+ROW()-1),"")</f>
        <v>0</v>
      </c>
      <c r="D8" s="234" t="str">
        <f>IF(ROW()&lt;=B$3,INDEX(FP!F:F,B$2+ROW()-1),"")</f>
        <v>d</v>
      </c>
      <c r="E8" s="234"/>
      <c r="F8" s="330" t="str">
        <f>IF(ROW()&lt;=B$3,INDEX(FP!G:G,B$2+ROW()-1),"")</f>
        <v>026 03</v>
      </c>
      <c r="G8" s="234"/>
      <c r="H8" s="235" t="str">
        <f>IF(ROW()&lt;=B$3,INDEX(FP!C:C,B$2+ROW()-1),"")</f>
        <v>Jelínek Rastislav</v>
      </c>
      <c r="I8" s="236">
        <f t="shared" si="0"/>
        <v>32500</v>
      </c>
      <c r="J8" s="236">
        <f t="shared" si="1"/>
        <v>0</v>
      </c>
      <c r="K8" s="110" t="str">
        <f t="shared" si="2"/>
        <v>d - Jelínek Rastislav</v>
      </c>
      <c r="L8" s="101">
        <v>99</v>
      </c>
      <c r="M8" s="102" t="s">
        <v>335</v>
      </c>
      <c r="N8" s="103" t="s">
        <v>374</v>
      </c>
      <c r="O8" s="88"/>
      <c r="P8" s="88"/>
      <c r="U8" s="88"/>
      <c r="V8" s="88"/>
      <c r="W8" s="88"/>
      <c r="X8" s="88"/>
      <c r="Y8" s="88"/>
    </row>
    <row r="9" spans="1:25" s="6" customFormat="1" ht="10.5" hidden="1" thickBot="1">
      <c r="A9" s="235" t="str">
        <f>IF(ROW()&lt;=B$3,INDEX(FP!F:F,B$2+ROW()-1)&amp;" - "&amp;INDEX(FP!C:C,B$2+ROW()-1),"")</f>
        <v>d - Keinath Thomas</v>
      </c>
      <c r="B9" s="235"/>
      <c r="C9" s="240">
        <f>IF(ROW()&lt;=B$3,INDEX(FP!E:E,B$2+ROW()-1),"")</f>
        <v>0</v>
      </c>
      <c r="D9" s="234" t="str">
        <f>IF(ROW()&lt;=B$3,INDEX(FP!F:F,B$2+ROW()-1),"")</f>
        <v>d</v>
      </c>
      <c r="E9" s="234"/>
      <c r="F9" s="330" t="str">
        <f>IF(ROW()&lt;=B$3,INDEX(FP!G:G,B$2+ROW()-1),"")</f>
        <v>026 03</v>
      </c>
      <c r="G9" s="234"/>
      <c r="H9" s="235" t="str">
        <f>IF(ROW()&lt;=B$3,INDEX(FP!C:C,B$2+ROW()-1),"")</f>
        <v>Keinath Thomas</v>
      </c>
      <c r="I9" s="236">
        <f t="shared" si="0"/>
        <v>49999.999999999993</v>
      </c>
      <c r="J9" s="236">
        <f t="shared" si="1"/>
        <v>0</v>
      </c>
      <c r="K9" s="110" t="str">
        <f t="shared" si="2"/>
        <v>d - Keinath Thomas</v>
      </c>
      <c r="L9" s="101">
        <v>99</v>
      </c>
      <c r="M9" s="108" t="str">
        <f>$A8</f>
        <v>d - Jelínek Rastislav</v>
      </c>
      <c r="N9" s="109">
        <v>99</v>
      </c>
      <c r="O9" s="88"/>
      <c r="P9" s="88"/>
      <c r="Q9" s="88"/>
      <c r="R9" s="88"/>
      <c r="W9" s="88"/>
      <c r="X9" s="88"/>
      <c r="Y9" s="88"/>
    </row>
    <row r="10" spans="1:25" s="6" customFormat="1" ht="10.5" hidden="1" thickBot="1">
      <c r="A10" s="235" t="str">
        <f>IF(ROW()&lt;=B$3,INDEX(FP!F:F,B$2+ROW()-1)&amp;" - "&amp;INDEX(FP!C:C,B$2+ROW()-1),"")</f>
        <v>d - Krištofičová Ivana</v>
      </c>
      <c r="B10" s="235"/>
      <c r="C10" s="240">
        <f>IF(ROW()&lt;=B$3,INDEX(FP!E:E,B$2+ROW()-1),"")</f>
        <v>0</v>
      </c>
      <c r="D10" s="234" t="str">
        <f>IF(ROW()&lt;=B$3,INDEX(FP!F:F,B$2+ROW()-1),"")</f>
        <v>d</v>
      </c>
      <c r="E10" s="234"/>
      <c r="F10" s="330" t="str">
        <f>IF(ROW()&lt;=B$3,INDEX(FP!G:G,B$2+ROW()-1),"")</f>
        <v>026 03</v>
      </c>
      <c r="G10" s="234"/>
      <c r="H10" s="235" t="str">
        <f>IF(ROW()&lt;=B$3,INDEX(FP!C:C,B$2+ROW()-1),"")</f>
        <v>Krištofičová Ivana</v>
      </c>
      <c r="I10" s="236">
        <f t="shared" si="0"/>
        <v>40000.000000000007</v>
      </c>
      <c r="J10" s="236">
        <f t="shared" si="1"/>
        <v>0</v>
      </c>
      <c r="K10" s="110" t="str">
        <f t="shared" si="2"/>
        <v>d - Krištofičová Ivana</v>
      </c>
      <c r="L10" s="101">
        <v>99</v>
      </c>
      <c r="M10" s="97" t="s">
        <v>335</v>
      </c>
      <c r="N10" s="98" t="s">
        <v>374</v>
      </c>
      <c r="O10" s="88"/>
      <c r="P10" s="88"/>
      <c r="Q10" s="88"/>
      <c r="R10" s="88"/>
      <c r="S10" s="88"/>
      <c r="T10" s="88"/>
      <c r="Y10" s="88"/>
    </row>
    <row r="11" spans="1:25" s="6" customFormat="1" ht="10.5" hidden="1" thickBot="1">
      <c r="A11" s="235" t="str">
        <f>IF(ROW()&lt;=B$3,INDEX(FP!F:F,B$2+ROW()-1)&amp;" - "&amp;INDEX(FP!C:C,B$2+ROW()-1),"")</f>
        <v>d - Lepótová Amália</v>
      </c>
      <c r="B11" s="235"/>
      <c r="C11" s="240">
        <f>IF(ROW()&lt;=B$3,INDEX(FP!E:E,B$2+ROW()-1),"")</f>
        <v>0</v>
      </c>
      <c r="D11" s="234" t="str">
        <f>IF(ROW()&lt;=B$3,INDEX(FP!F:F,B$2+ROW()-1),"")</f>
        <v>d</v>
      </c>
      <c r="E11" s="234"/>
      <c r="F11" s="330" t="str">
        <f>IF(ROW()&lt;=B$3,INDEX(FP!G:G,B$2+ROW()-1),"")</f>
        <v>026 03</v>
      </c>
      <c r="G11" s="234"/>
      <c r="H11" s="235" t="str">
        <f>IF(ROW()&lt;=B$3,INDEX(FP!C:C,B$2+ROW()-1),"")</f>
        <v>Lepótová Amália</v>
      </c>
      <c r="I11" s="236">
        <f t="shared" si="0"/>
        <v>20000.000000000007</v>
      </c>
      <c r="J11" s="236">
        <f t="shared" si="1"/>
        <v>0</v>
      </c>
      <c r="K11" s="110" t="str">
        <f t="shared" si="2"/>
        <v>d - Lepótová Amália</v>
      </c>
      <c r="L11" s="101">
        <v>99</v>
      </c>
      <c r="M11" s="99" t="str">
        <f>$A10</f>
        <v>d - Krištofičová Ivana</v>
      </c>
      <c r="N11" s="100">
        <v>99</v>
      </c>
      <c r="O11" s="88"/>
      <c r="P11" s="88"/>
      <c r="Q11" s="88"/>
      <c r="R11" s="88"/>
      <c r="S11" s="88"/>
      <c r="T11" s="88"/>
      <c r="Y11" s="88"/>
    </row>
    <row r="12" spans="1:25" s="6" customFormat="1" ht="10.5" hidden="1" thickBot="1">
      <c r="A12" s="235" t="str">
        <f>IF(ROW()&lt;=B$3,INDEX(FP!F:F,B$2+ROW()-1)&amp;" - "&amp;INDEX(FP!C:C,B$2+ROW()-1),"")</f>
        <v>d - Novotná Eva</v>
      </c>
      <c r="B12" s="235"/>
      <c r="C12" s="240">
        <f>IF(ROW()&lt;=B$3,INDEX(FP!E:E,B$2+ROW()-1),"")</f>
        <v>0</v>
      </c>
      <c r="D12" s="234" t="str">
        <f>IF(ROW()&lt;=B$3,INDEX(FP!F:F,B$2+ROW()-1),"")</f>
        <v>d</v>
      </c>
      <c r="E12" s="234"/>
      <c r="F12" s="330" t="str">
        <f>IF(ROW()&lt;=B$3,INDEX(FP!G:G,B$2+ROW()-1),"")</f>
        <v>026 03</v>
      </c>
      <c r="G12" s="234"/>
      <c r="H12" s="235" t="str">
        <f>IF(ROW()&lt;=B$3,INDEX(FP!C:C,B$2+ROW()-1),"")</f>
        <v>Novotná Eva</v>
      </c>
      <c r="I12" s="236">
        <f t="shared" si="0"/>
        <v>38600.94</v>
      </c>
      <c r="J12" s="236">
        <f t="shared" si="1"/>
        <v>0</v>
      </c>
      <c r="K12" s="110" t="str">
        <f t="shared" si="2"/>
        <v>d - Novotná Eva</v>
      </c>
      <c r="L12" s="101">
        <v>99</v>
      </c>
      <c r="M12" s="102" t="s">
        <v>335</v>
      </c>
      <c r="N12" s="103" t="s">
        <v>374</v>
      </c>
      <c r="O12" s="88"/>
      <c r="P12" s="88"/>
      <c r="Q12" s="88"/>
      <c r="R12" s="88"/>
      <c r="W12" s="88"/>
      <c r="X12" s="88"/>
    </row>
    <row r="13" spans="1:25" s="6" customFormat="1" ht="10.5" hidden="1" thickBot="1">
      <c r="A13" s="235" t="str">
        <f>IF(ROW()&lt;=B$3,INDEX(FP!F:F,B$2+ROW()-1)&amp;" - "&amp;INDEX(FP!C:C,B$2+ROW()-1),"")</f>
        <v>d - Pristač Dávid</v>
      </c>
      <c r="B13" s="235"/>
      <c r="C13" s="240">
        <f>IF(ROW()&lt;=B$3,INDEX(FP!E:E,B$2+ROW()-1),"")</f>
        <v>0</v>
      </c>
      <c r="D13" s="234" t="str">
        <f>IF(ROW()&lt;=B$3,INDEX(FP!F:F,B$2+ROW()-1),"")</f>
        <v>d</v>
      </c>
      <c r="E13" s="234"/>
      <c r="F13" s="330" t="str">
        <f>IF(ROW()&lt;=B$3,INDEX(FP!G:G,B$2+ROW()-1),"")</f>
        <v>026 03</v>
      </c>
      <c r="G13" s="234"/>
      <c r="H13" s="235" t="str">
        <f>IF(ROW()&lt;=B$3,INDEX(FP!C:C,B$2+ROW()-1),"")</f>
        <v>Pristač Dávid</v>
      </c>
      <c r="I13" s="236">
        <f t="shared" si="0"/>
        <v>4500</v>
      </c>
      <c r="J13" s="236">
        <f t="shared" si="1"/>
        <v>0</v>
      </c>
      <c r="K13" s="110" t="str">
        <f t="shared" si="2"/>
        <v>d - Pristač Dávid</v>
      </c>
      <c r="L13" s="101">
        <v>99</v>
      </c>
      <c r="M13" s="104" t="str">
        <f>$A12</f>
        <v>d - Novotná Eva</v>
      </c>
      <c r="N13" s="105">
        <v>99</v>
      </c>
      <c r="O13" s="88"/>
      <c r="P13" s="88"/>
      <c r="U13" s="88"/>
      <c r="V13" s="88"/>
      <c r="W13" s="88"/>
      <c r="X13" s="88"/>
      <c r="Y13" s="88"/>
    </row>
    <row r="14" spans="1:25" s="6" customFormat="1" ht="10.5" hidden="1" thickBot="1">
      <c r="A14" s="235" t="str">
        <f>IF(ROW()&lt;=B$3,INDEX(FP!F:F,B$2+ROW()-1)&amp;" - "&amp;INDEX(FP!C:C,B$2+ROW()-1),"")</f>
        <v>d - Tutura Marek</v>
      </c>
      <c r="B14" s="235"/>
      <c r="C14" s="240">
        <f>IF(ROW()&lt;=B$3,INDEX(FP!E:E,B$2+ROW()-1),"")</f>
        <v>0</v>
      </c>
      <c r="D14" s="234" t="str">
        <f>IF(ROW()&lt;=B$3,INDEX(FP!F:F,B$2+ROW()-1),"")</f>
        <v>d</v>
      </c>
      <c r="E14" s="234"/>
      <c r="F14" s="330" t="str">
        <f>IF(ROW()&lt;=B$3,INDEX(FP!G:G,B$2+ROW()-1),"")</f>
        <v>026 03</v>
      </c>
      <c r="G14" s="234"/>
      <c r="H14" s="235" t="str">
        <f>IF(ROW()&lt;=B$3,INDEX(FP!C:C,B$2+ROW()-1),"")</f>
        <v>Tutura Marek</v>
      </c>
      <c r="I14" s="236">
        <f t="shared" si="0"/>
        <v>26200.000000000011</v>
      </c>
      <c r="J14" s="236">
        <f t="shared" si="1"/>
        <v>0</v>
      </c>
      <c r="K14" s="110" t="str">
        <f t="shared" si="2"/>
        <v>d - Tutura Marek</v>
      </c>
      <c r="L14" s="101">
        <v>99</v>
      </c>
      <c r="M14" s="97" t="s">
        <v>335</v>
      </c>
      <c r="N14" s="98" t="s">
        <v>374</v>
      </c>
      <c r="S14" s="88"/>
      <c r="T14" s="88"/>
      <c r="U14" s="88"/>
      <c r="V14" s="88"/>
      <c r="W14" s="88"/>
      <c r="X14" s="88"/>
      <c r="Y14" s="88"/>
    </row>
    <row r="15" spans="1:25" s="6" customFormat="1" ht="10.5" hidden="1" thickBot="1">
      <c r="A15" s="235" t="str">
        <f>IF(ROW()&lt;=B$3,INDEX(FP!F:F,B$2+ROW()-1)&amp;" - "&amp;INDEX(FP!C:C,B$2+ROW()-1),"")</f>
        <v>d - Vaco Marek</v>
      </c>
      <c r="B15" s="235"/>
      <c r="C15" s="240">
        <f>IF(ROW()&lt;=B$3,INDEX(FP!E:E,B$2+ROW()-1),"")</f>
        <v>0</v>
      </c>
      <c r="D15" s="234" t="str">
        <f>IF(ROW()&lt;=B$3,INDEX(FP!F:F,B$2+ROW()-1),"")</f>
        <v>d</v>
      </c>
      <c r="E15" s="234"/>
      <c r="F15" s="330" t="str">
        <f>IF(ROW()&lt;=B$3,INDEX(FP!G:G,B$2+ROW()-1),"")</f>
        <v>026 03</v>
      </c>
      <c r="G15" s="234"/>
      <c r="H15" s="235" t="str">
        <f>IF(ROW()&lt;=B$3,INDEX(FP!C:C,B$2+ROW()-1),"")</f>
        <v>Vaco Marek</v>
      </c>
      <c r="I15" s="236">
        <f t="shared" si="0"/>
        <v>15000.000000000004</v>
      </c>
      <c r="J15" s="236">
        <f t="shared" si="1"/>
        <v>0</v>
      </c>
      <c r="K15" s="110" t="str">
        <f t="shared" si="2"/>
        <v>d - Vaco Marek</v>
      </c>
      <c r="L15" s="101">
        <v>99</v>
      </c>
      <c r="M15" s="99" t="str">
        <f>$A14</f>
        <v>d - Tutura Marek</v>
      </c>
      <c r="N15" s="100">
        <v>99</v>
      </c>
      <c r="Q15" s="88"/>
      <c r="R15" s="88"/>
      <c r="S15" s="88"/>
      <c r="T15" s="88"/>
      <c r="U15" s="88"/>
      <c r="V15" s="88"/>
      <c r="W15" s="88"/>
      <c r="X15" s="88"/>
      <c r="Y15" s="88"/>
    </row>
    <row r="16" spans="1:25" s="6" customFormat="1" ht="10.5" hidden="1" thickBot="1">
      <c r="A16" s="235" t="str">
        <f>IF(ROW()&lt;=B$3,INDEX(FP!F:F,B$2+ROW()-1)&amp;" - "&amp;INDEX(FP!C:C,B$2+ROW()-1),"")</f>
        <v>f - plnenie úloh verejného záujmu v športe</v>
      </c>
      <c r="B16" s="235"/>
      <c r="C16" s="240">
        <f>IF(ROW()&lt;=B$3,INDEX(FP!E:E,B$2+ROW()-1),"")</f>
        <v>0</v>
      </c>
      <c r="D16" s="234" t="str">
        <f>IF(ROW()&lt;=B$3,INDEX(FP!F:F,B$2+ROW()-1),"")</f>
        <v>f</v>
      </c>
      <c r="E16" s="234"/>
      <c r="F16" s="330" t="str">
        <f>IF(ROW()&lt;=B$3,INDEX(FP!G:G,B$2+ROW()-1),"")</f>
        <v>026 03</v>
      </c>
      <c r="G16" s="234"/>
      <c r="H16" s="235" t="str">
        <f>IF(ROW()&lt;=B$3,INDEX(FP!C:C,B$2+ROW()-1),"")</f>
        <v>plnenie úloh verejného záujmu v športe</v>
      </c>
      <c r="I16" s="236">
        <f t="shared" si="0"/>
        <v>73000</v>
      </c>
      <c r="J16" s="236">
        <f t="shared" si="1"/>
        <v>0</v>
      </c>
      <c r="K16" s="110" t="str">
        <f t="shared" si="2"/>
        <v>f - plnenie úloh verejného záujmu v športe</v>
      </c>
      <c r="L16" s="101">
        <v>99</v>
      </c>
      <c r="M16" s="102" t="s">
        <v>335</v>
      </c>
      <c r="N16" s="103" t="s">
        <v>374</v>
      </c>
      <c r="O16" s="88"/>
      <c r="P16" s="88"/>
      <c r="Q16" s="88"/>
      <c r="R16" s="88"/>
      <c r="S16" s="88"/>
      <c r="T16" s="88"/>
      <c r="U16" s="88"/>
      <c r="V16" s="88"/>
      <c r="W16" s="88"/>
      <c r="X16" s="88"/>
      <c r="Y16" s="88"/>
    </row>
    <row r="17" spans="1:25" s="6" customFormat="1" ht="10.5" hidden="1" thickBot="1">
      <c r="A17" s="235" t="str">
        <f>IF(ROW()&lt;=B$3,INDEX(FP!F:F,B$2+ROW()-1)&amp;" - "&amp;INDEX(FP!C:C,B$2+ROW()-1),"")</f>
        <v>g - zabezpečenie účasti športovej reprezentácie SR na 25. letnej Deaflympiáde 2025 v Tokiu</v>
      </c>
      <c r="B17" s="235"/>
      <c r="C17" s="240">
        <f>IF(ROW()&lt;=B$3,INDEX(FP!E:E,B$2+ROW()-1),"")</f>
        <v>0</v>
      </c>
      <c r="D17" s="234" t="str">
        <f>IF(ROW()&lt;=B$3,INDEX(FP!F:F,B$2+ROW()-1),"")</f>
        <v>g</v>
      </c>
      <c r="E17" s="234"/>
      <c r="F17" s="330" t="str">
        <f>IF(ROW()&lt;=B$3,INDEX(FP!G:G,B$2+ROW()-1),"")</f>
        <v>026 03</v>
      </c>
      <c r="G17" s="234"/>
      <c r="H17" s="235" t="str">
        <f>IF(ROW()&lt;=B$3,INDEX(FP!C:C,B$2+ROW()-1),"")</f>
        <v>zabezpečenie účasti športovej reprezentácie SR na 25. letnej Deaflympiáde 2025 v Tokiu</v>
      </c>
      <c r="I17" s="236">
        <f t="shared" si="0"/>
        <v>150000</v>
      </c>
      <c r="J17" s="236">
        <f t="shared" si="1"/>
        <v>0</v>
      </c>
      <c r="K17" s="110" t="str">
        <f t="shared" si="2"/>
        <v>g - zabezpečenie účasti športovej reprezentácie SR na 25. letnej Deaflympiáde 2025 v Tokiu</v>
      </c>
      <c r="L17" s="101">
        <v>99</v>
      </c>
      <c r="M17" s="104" t="str">
        <f>$A16</f>
        <v>f - plnenie úloh verejného záujmu v športe</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330"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330"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330"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330"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330"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330"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330"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330"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330"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330"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330"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330"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330"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330"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330"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330" t="str">
        <f>IF(ROW()&lt;=B$3,INDEX(FP!G:G,B$2+ROW()-1),"")</f>
        <v/>
      </c>
      <c r="G33" s="234"/>
      <c r="H33" s="235" t="str">
        <f>IF(ROW()&lt;=B$3,INDEX(FP!C:C,B$2+ROW()-1),"")</f>
        <v/>
      </c>
      <c r="I33" s="236" t="str">
        <f t="shared" ref="I33:I64" si="3">IF(ROW()&lt;=B$3,SUMIF(A$107:A$10028,A33,I$107:I$10028),"")</f>
        <v/>
      </c>
      <c r="J33" s="236" t="str">
        <f t="shared" ref="J33:J64" si="4">IF(ROW()&lt;=B$3,SUMIFS(I$103:I$50028,A$103:A$50028,K33,J$103:J$50028,L33),"")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330"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330"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330"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330"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330"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330"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330"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330"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330"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330"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330"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330"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330"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330"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330"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330"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330"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330"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330"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330"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330"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330"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330"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330"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330"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330"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330"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330"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330"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330"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330"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330" t="str">
        <f>IF(ROW()&lt;=B$3,INDEX(FP!G:G,B$2+ROW()-1),"")</f>
        <v/>
      </c>
      <c r="G65" s="234"/>
      <c r="H65" s="235" t="str">
        <f>IF(ROW()&lt;=B$3,INDEX(FP!C:C,B$2+ROW()-1),"")</f>
        <v/>
      </c>
      <c r="I65" s="236" t="str">
        <f t="shared" ref="I65:I94" si="5">IF(ROW()&lt;=B$3,SUMIF(A$107:A$10028,A65,I$107:I$10028),"")</f>
        <v/>
      </c>
      <c r="J65" s="236" t="str">
        <f t="shared" ref="J65:J94" si="6">IF(ROW()&lt;=B$3,SUMIFS(I$103:I$50028,A$103:A$50028,K65,J$103:J$50028,L65),"")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330"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330"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330"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330"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330"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330"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330"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330"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330"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330"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330"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330"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330"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330"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330"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330"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330"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330"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330"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330"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330"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330"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330"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330"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330"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330"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330"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330"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330"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c r="A95" s="241"/>
      <c r="B95" s="241"/>
      <c r="C95" s="241"/>
      <c r="D95" s="241"/>
      <c r="E95" s="241"/>
      <c r="F95" s="330"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t="80" hidden="1">
      <c r="A96" s="241"/>
      <c r="B96" s="241"/>
      <c r="C96" s="241"/>
      <c r="D96" s="241"/>
      <c r="E96" s="241"/>
      <c r="F96" s="331" t="s">
        <v>394</v>
      </c>
      <c r="G96" s="241"/>
      <c r="H96" s="241"/>
      <c r="I96" s="243"/>
      <c r="J96" s="244"/>
      <c r="K96" s="87"/>
      <c r="L96" s="88"/>
      <c r="M96" s="88"/>
      <c r="N96" s="88"/>
      <c r="O96" s="88"/>
      <c r="P96" s="88"/>
      <c r="Q96" s="88"/>
      <c r="R96" s="88"/>
      <c r="S96" s="88"/>
      <c r="T96" s="88"/>
      <c r="U96" s="88"/>
      <c r="V96" s="88"/>
      <c r="W96" s="88"/>
      <c r="X96" s="88"/>
      <c r="Y96" s="88"/>
    </row>
    <row r="97" spans="1:25" s="6" customFormat="1" ht="40" hidden="1">
      <c r="A97" s="241"/>
      <c r="B97" s="241"/>
      <c r="C97" s="241"/>
      <c r="D97" s="241"/>
      <c r="E97" s="241"/>
      <c r="F97" s="331" t="s">
        <v>395</v>
      </c>
      <c r="G97" s="241"/>
      <c r="H97" s="241"/>
      <c r="I97" s="243"/>
      <c r="J97" s="244"/>
      <c r="K97" s="87"/>
      <c r="L97" s="88"/>
      <c r="M97" s="88"/>
      <c r="N97" s="88"/>
      <c r="O97" s="88"/>
      <c r="P97" s="88"/>
      <c r="Q97" s="88"/>
      <c r="R97" s="88"/>
      <c r="S97" s="88"/>
      <c r="T97" s="88"/>
      <c r="U97" s="88"/>
      <c r="V97" s="88"/>
      <c r="W97" s="88"/>
      <c r="X97" s="88"/>
      <c r="Y97" s="88"/>
    </row>
    <row r="98" spans="1:25" s="6" customFormat="1" ht="40" hidden="1">
      <c r="A98" s="241"/>
      <c r="B98" s="241"/>
      <c r="C98" s="241"/>
      <c r="D98" s="241"/>
      <c r="E98" s="241"/>
      <c r="F98" s="332" t="s">
        <v>396</v>
      </c>
      <c r="G98" s="245"/>
      <c r="H98" s="241"/>
      <c r="I98" s="243"/>
      <c r="J98" s="244"/>
      <c r="K98" s="87"/>
      <c r="L98" s="88"/>
      <c r="M98" s="88"/>
      <c r="N98" s="88"/>
      <c r="O98" s="88"/>
      <c r="P98" s="88"/>
      <c r="Q98" s="88"/>
      <c r="R98" s="88"/>
      <c r="S98" s="88"/>
      <c r="T98" s="88"/>
      <c r="U98" s="88"/>
      <c r="V98" s="88"/>
      <c r="W98" s="88"/>
      <c r="X98" s="88"/>
      <c r="Y98" s="88"/>
    </row>
    <row r="99" spans="1:25" s="6" customFormat="1" ht="130" hidden="1">
      <c r="A99" s="241"/>
      <c r="B99" s="246"/>
      <c r="C99" s="246"/>
      <c r="D99" s="241"/>
      <c r="E99" s="241"/>
      <c r="F99" s="331" t="s">
        <v>397</v>
      </c>
      <c r="G99" s="241"/>
      <c r="H99" s="241"/>
      <c r="I99" s="243"/>
      <c r="J99" s="244"/>
      <c r="K99" s="87"/>
      <c r="L99" s="88"/>
      <c r="M99" s="88"/>
      <c r="N99" s="88"/>
      <c r="O99" s="88"/>
      <c r="P99" s="88"/>
      <c r="Q99" s="88"/>
      <c r="R99" s="88"/>
      <c r="S99" s="88"/>
      <c r="T99" s="88"/>
      <c r="U99" s="88"/>
      <c r="V99" s="88"/>
      <c r="W99" s="88"/>
      <c r="X99" s="88"/>
      <c r="Y99" s="88"/>
    </row>
    <row r="100" spans="1:25" ht="15.5">
      <c r="A100" s="390" t="s">
        <v>329</v>
      </c>
      <c r="B100" s="390"/>
      <c r="C100" s="390"/>
      <c r="D100" s="390"/>
      <c r="E100" s="390"/>
      <c r="F100" s="390"/>
      <c r="G100" s="390"/>
      <c r="H100" s="390"/>
      <c r="I100" s="392" t="s">
        <v>2991</v>
      </c>
      <c r="J100" s="392"/>
      <c r="K100" s="89"/>
    </row>
    <row r="101" spans="1:25" ht="15.5">
      <c r="A101" s="390"/>
      <c r="B101" s="390"/>
      <c r="C101" s="390"/>
      <c r="D101" s="390"/>
      <c r="E101" s="390"/>
      <c r="F101" s="390"/>
      <c r="G101" s="390"/>
      <c r="H101" s="390"/>
      <c r="I101" s="391">
        <v>45961</v>
      </c>
      <c r="J101" s="391"/>
    </row>
    <row r="102" spans="1:25" ht="14">
      <c r="A102" s="247" t="s">
        <v>398</v>
      </c>
      <c r="B102" s="248">
        <v>19</v>
      </c>
      <c r="C102" s="248"/>
      <c r="D102" s="249"/>
      <c r="E102" s="249"/>
      <c r="F102" s="333"/>
      <c r="G102" s="249"/>
      <c r="H102" s="249"/>
      <c r="I102" s="86"/>
      <c r="J102" s="220"/>
    </row>
    <row r="103" spans="1:25" s="83" customFormat="1" ht="10.5">
      <c r="A103" s="79" t="s">
        <v>335</v>
      </c>
      <c r="B103" s="80" t="s">
        <v>399</v>
      </c>
      <c r="C103" s="80" t="s">
        <v>400</v>
      </c>
      <c r="D103" s="80" t="s">
        <v>401</v>
      </c>
      <c r="E103" s="80"/>
      <c r="F103" s="334"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405</v>
      </c>
      <c r="F104" s="10" t="s">
        <v>65</v>
      </c>
      <c r="G104" s="10" t="s">
        <v>66</v>
      </c>
      <c r="H104" s="10" t="s">
        <v>67</v>
      </c>
      <c r="I104" s="291" t="s">
        <v>406</v>
      </c>
      <c r="J104" s="58" t="s">
        <v>69</v>
      </c>
      <c r="K104" s="92"/>
      <c r="L104" s="93"/>
      <c r="M104" s="93"/>
      <c r="N104" s="93"/>
      <c r="O104" s="93"/>
      <c r="P104" s="93"/>
      <c r="Q104" s="93"/>
      <c r="R104" s="93"/>
      <c r="S104" s="93"/>
      <c r="T104" s="93"/>
      <c r="U104" s="93"/>
      <c r="V104" s="93"/>
      <c r="W104" s="93"/>
      <c r="X104" s="93"/>
      <c r="Y104" s="93"/>
    </row>
    <row r="105" spans="1:25" s="12" customFormat="1" ht="15.65" customHeight="1">
      <c r="A105" s="393" t="s">
        <v>407</v>
      </c>
      <c r="B105" s="394"/>
      <c r="C105" s="394"/>
      <c r="D105" s="394"/>
      <c r="E105" s="394"/>
      <c r="F105" s="394"/>
      <c r="G105" s="394"/>
      <c r="H105" s="394"/>
      <c r="I105" s="394"/>
      <c r="J105" s="395"/>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2">
      <c r="A107" s="355" t="s">
        <v>4098</v>
      </c>
      <c r="B107" s="356" t="s">
        <v>5577</v>
      </c>
      <c r="C107" s="356" t="s">
        <v>5577</v>
      </c>
      <c r="D107" s="357">
        <v>45695</v>
      </c>
      <c r="E107" s="356" t="s">
        <v>2998</v>
      </c>
      <c r="F107" s="358" t="s">
        <v>5578</v>
      </c>
      <c r="G107" s="358"/>
      <c r="H107" s="358" t="s">
        <v>5579</v>
      </c>
      <c r="I107" s="359">
        <v>9375.99</v>
      </c>
      <c r="J107" s="360"/>
      <c r="K107" s="92"/>
    </row>
    <row r="108" spans="1:25" ht="14">
      <c r="A108" s="355" t="s">
        <v>4098</v>
      </c>
      <c r="B108" s="356" t="s">
        <v>4466</v>
      </c>
      <c r="C108" s="356">
        <v>255572</v>
      </c>
      <c r="D108" s="357">
        <v>45904</v>
      </c>
      <c r="E108" s="356" t="s">
        <v>2998</v>
      </c>
      <c r="F108" s="356" t="s">
        <v>4467</v>
      </c>
      <c r="G108" s="356">
        <v>46936238</v>
      </c>
      <c r="H108" s="356" t="s">
        <v>4201</v>
      </c>
      <c r="I108" s="361">
        <v>35.6</v>
      </c>
      <c r="J108" s="360"/>
      <c r="K108" s="92"/>
    </row>
    <row r="109" spans="1:25" ht="56">
      <c r="A109" s="355" t="s">
        <v>4098</v>
      </c>
      <c r="B109" s="356" t="s">
        <v>5580</v>
      </c>
      <c r="C109" s="356" t="s">
        <v>5580</v>
      </c>
      <c r="D109" s="357">
        <v>45721</v>
      </c>
      <c r="E109" s="356" t="s">
        <v>2998</v>
      </c>
      <c r="F109" s="358" t="s">
        <v>5581</v>
      </c>
      <c r="G109" s="358"/>
      <c r="H109" s="358" t="s">
        <v>5579</v>
      </c>
      <c r="I109" s="359">
        <v>9195.2000000000007</v>
      </c>
      <c r="J109" s="360"/>
      <c r="K109" s="92"/>
    </row>
    <row r="110" spans="1:25" ht="43.5">
      <c r="A110" s="324" t="s">
        <v>3880</v>
      </c>
      <c r="B110" s="325" t="s">
        <v>3881</v>
      </c>
      <c r="C110" s="326" t="s">
        <v>5585</v>
      </c>
      <c r="D110" s="336">
        <v>45729</v>
      </c>
      <c r="E110" s="325" t="s">
        <v>2998</v>
      </c>
      <c r="F110" s="325" t="s">
        <v>3882</v>
      </c>
      <c r="G110" s="325"/>
      <c r="H110" s="325" t="s">
        <v>3883</v>
      </c>
      <c r="I110" s="339">
        <v>43.09</v>
      </c>
      <c r="J110" s="347"/>
      <c r="K110" s="92"/>
    </row>
    <row r="111" spans="1:25" ht="29">
      <c r="A111" s="324" t="s">
        <v>4621</v>
      </c>
      <c r="B111" s="326" t="s">
        <v>5014</v>
      </c>
      <c r="C111" s="326">
        <v>511109</v>
      </c>
      <c r="D111" s="336">
        <v>45966</v>
      </c>
      <c r="E111" s="326" t="s">
        <v>4767</v>
      </c>
      <c r="F111" s="326" t="s">
        <v>5560</v>
      </c>
      <c r="G111" s="326">
        <v>151700</v>
      </c>
      <c r="H111" s="326" t="s">
        <v>4999</v>
      </c>
      <c r="I111" s="338">
        <v>121.75</v>
      </c>
      <c r="J111" s="347"/>
      <c r="K111" s="92"/>
    </row>
    <row r="112" spans="1:25" ht="42">
      <c r="A112" s="355" t="s">
        <v>4098</v>
      </c>
      <c r="B112" s="362" t="s">
        <v>4099</v>
      </c>
      <c r="C112" s="356" t="s">
        <v>5592</v>
      </c>
      <c r="D112" s="363">
        <v>45744</v>
      </c>
      <c r="E112" s="362" t="s">
        <v>2998</v>
      </c>
      <c r="F112" s="362" t="s">
        <v>4100</v>
      </c>
      <c r="G112" s="362"/>
      <c r="H112" s="356" t="s">
        <v>4379</v>
      </c>
      <c r="I112" s="364">
        <v>90</v>
      </c>
      <c r="J112" s="360"/>
      <c r="K112" s="92"/>
    </row>
    <row r="113" spans="1:11" ht="42">
      <c r="A113" s="355" t="s">
        <v>4098</v>
      </c>
      <c r="B113" s="356" t="s">
        <v>4101</v>
      </c>
      <c r="C113" s="356" t="s">
        <v>5595</v>
      </c>
      <c r="D113" s="357">
        <v>45747</v>
      </c>
      <c r="E113" s="356" t="s">
        <v>2998</v>
      </c>
      <c r="F113" s="356" t="s">
        <v>5749</v>
      </c>
      <c r="G113" s="356">
        <v>52183815</v>
      </c>
      <c r="H113" s="356" t="s">
        <v>4102</v>
      </c>
      <c r="I113" s="361">
        <v>19.68</v>
      </c>
      <c r="J113" s="360"/>
      <c r="K113" s="92"/>
    </row>
    <row r="114" spans="1:11" ht="29">
      <c r="A114" s="324" t="s">
        <v>4621</v>
      </c>
      <c r="B114" s="325" t="s">
        <v>5016</v>
      </c>
      <c r="C114" s="325">
        <v>511111</v>
      </c>
      <c r="D114" s="336">
        <v>45966</v>
      </c>
      <c r="E114" s="325" t="s">
        <v>4767</v>
      </c>
      <c r="F114" s="325" t="s">
        <v>5561</v>
      </c>
      <c r="G114" s="325">
        <v>151700</v>
      </c>
      <c r="H114" s="325" t="s">
        <v>4999</v>
      </c>
      <c r="I114" s="339">
        <v>140.97999999999999</v>
      </c>
      <c r="J114" s="347"/>
      <c r="K114" s="92"/>
    </row>
    <row r="115" spans="1:11" ht="42">
      <c r="A115" s="355" t="s">
        <v>4098</v>
      </c>
      <c r="B115" s="362" t="s">
        <v>4103</v>
      </c>
      <c r="C115" s="362" t="s">
        <v>5600</v>
      </c>
      <c r="D115" s="363">
        <v>45750</v>
      </c>
      <c r="E115" s="362" t="s">
        <v>2998</v>
      </c>
      <c r="F115" s="362" t="s">
        <v>4104</v>
      </c>
      <c r="G115" s="362">
        <v>35882891</v>
      </c>
      <c r="H115" s="362" t="s">
        <v>4105</v>
      </c>
      <c r="I115" s="364">
        <v>592.25</v>
      </c>
      <c r="J115" s="360"/>
      <c r="K115" s="92"/>
    </row>
    <row r="116" spans="1:11" ht="14">
      <c r="A116" s="355" t="s">
        <v>4098</v>
      </c>
      <c r="B116" s="356" t="s">
        <v>4109</v>
      </c>
      <c r="C116" s="356"/>
      <c r="D116" s="357">
        <v>45755</v>
      </c>
      <c r="E116" s="356" t="s">
        <v>2998</v>
      </c>
      <c r="F116" s="356" t="s">
        <v>4493</v>
      </c>
      <c r="G116" s="356"/>
      <c r="H116" s="356" t="s">
        <v>4110</v>
      </c>
      <c r="I116" s="361">
        <v>124.15</v>
      </c>
      <c r="J116" s="360"/>
      <c r="K116" s="92"/>
    </row>
    <row r="117" spans="1:11" ht="14">
      <c r="A117" s="355" t="s">
        <v>4098</v>
      </c>
      <c r="B117" s="356" t="s">
        <v>5501</v>
      </c>
      <c r="C117" s="356" t="s">
        <v>5750</v>
      </c>
      <c r="D117" s="357">
        <v>45744</v>
      </c>
      <c r="E117" s="356" t="s">
        <v>2998</v>
      </c>
      <c r="F117" s="356" t="s">
        <v>4628</v>
      </c>
      <c r="G117" s="356">
        <v>686930</v>
      </c>
      <c r="H117" s="356" t="s">
        <v>4107</v>
      </c>
      <c r="I117" s="361">
        <v>10</v>
      </c>
      <c r="J117" s="360"/>
      <c r="K117" s="92"/>
    </row>
    <row r="118" spans="1:11" ht="28">
      <c r="A118" s="355" t="s">
        <v>4098</v>
      </c>
      <c r="B118" s="356" t="s">
        <v>4118</v>
      </c>
      <c r="C118" s="356">
        <v>125015</v>
      </c>
      <c r="D118" s="357">
        <v>45761</v>
      </c>
      <c r="E118" s="356"/>
      <c r="F118" s="356" t="s">
        <v>5584</v>
      </c>
      <c r="G118" s="356">
        <v>4589238</v>
      </c>
      <c r="H118" s="356" t="s">
        <v>4119</v>
      </c>
      <c r="I118" s="361">
        <v>805</v>
      </c>
      <c r="J118" s="360"/>
      <c r="K118" s="92"/>
    </row>
    <row r="119" spans="1:11" ht="14">
      <c r="A119" s="355" t="s">
        <v>4098</v>
      </c>
      <c r="B119" s="356" t="s">
        <v>4120</v>
      </c>
      <c r="C119" s="356">
        <v>8367798702</v>
      </c>
      <c r="D119" s="357">
        <v>45764</v>
      </c>
      <c r="E119" s="356" t="s">
        <v>2998</v>
      </c>
      <c r="F119" s="356" t="s">
        <v>5751</v>
      </c>
      <c r="G119" s="356">
        <v>35763469</v>
      </c>
      <c r="H119" s="356" t="s">
        <v>4121</v>
      </c>
      <c r="I119" s="365">
        <v>445.14</v>
      </c>
      <c r="J119" s="360"/>
      <c r="K119" s="92"/>
    </row>
    <row r="120" spans="1:11" ht="14">
      <c r="A120" s="355" t="s">
        <v>4098</v>
      </c>
      <c r="B120" s="362" t="s">
        <v>4106</v>
      </c>
      <c r="C120" s="356" t="s">
        <v>5752</v>
      </c>
      <c r="D120" s="363">
        <v>45749</v>
      </c>
      <c r="E120" s="362" t="s">
        <v>2998</v>
      </c>
      <c r="F120" s="356" t="s">
        <v>4628</v>
      </c>
      <c r="G120" s="362">
        <v>686930</v>
      </c>
      <c r="H120" s="356" t="s">
        <v>4107</v>
      </c>
      <c r="I120" s="364">
        <v>8.6</v>
      </c>
      <c r="J120" s="360"/>
      <c r="K120" s="92"/>
    </row>
    <row r="121" spans="1:11" ht="42">
      <c r="A121" s="355" t="s">
        <v>4098</v>
      </c>
      <c r="B121" s="356" t="s">
        <v>4133</v>
      </c>
      <c r="C121" s="356">
        <v>22025</v>
      </c>
      <c r="D121" s="363">
        <v>45771</v>
      </c>
      <c r="E121" s="356" t="s">
        <v>2998</v>
      </c>
      <c r="F121" s="356" t="s">
        <v>5753</v>
      </c>
      <c r="G121" s="356">
        <v>42177570</v>
      </c>
      <c r="H121" s="356" t="s">
        <v>4134</v>
      </c>
      <c r="I121" s="361">
        <v>251</v>
      </c>
      <c r="J121" s="360"/>
      <c r="K121" s="92"/>
    </row>
    <row r="122" spans="1:11" ht="14.5">
      <c r="A122" s="327" t="s">
        <v>5023</v>
      </c>
      <c r="B122" s="325" t="s">
        <v>5379</v>
      </c>
      <c r="C122" s="325">
        <v>25305</v>
      </c>
      <c r="D122" s="337">
        <v>46020</v>
      </c>
      <c r="E122" s="325" t="s">
        <v>2998</v>
      </c>
      <c r="F122" s="325" t="s">
        <v>5380</v>
      </c>
      <c r="G122" s="325"/>
      <c r="H122" s="325" t="s">
        <v>4518</v>
      </c>
      <c r="I122" s="339">
        <v>-416.17</v>
      </c>
      <c r="J122" s="347"/>
      <c r="K122" s="92"/>
    </row>
    <row r="123" spans="1:11" ht="42">
      <c r="A123" s="355" t="s">
        <v>4098</v>
      </c>
      <c r="B123" s="356" t="s">
        <v>5582</v>
      </c>
      <c r="C123" s="356" t="s">
        <v>5582</v>
      </c>
      <c r="D123" s="357">
        <v>45751</v>
      </c>
      <c r="E123" s="356" t="s">
        <v>2998</v>
      </c>
      <c r="F123" s="358" t="s">
        <v>5583</v>
      </c>
      <c r="G123" s="356"/>
      <c r="H123" s="358" t="s">
        <v>5579</v>
      </c>
      <c r="I123" s="361">
        <v>9678.9</v>
      </c>
      <c r="J123" s="360"/>
      <c r="K123" s="92"/>
    </row>
    <row r="124" spans="1:11" ht="14">
      <c r="A124" s="355" t="s">
        <v>4098</v>
      </c>
      <c r="B124" s="356" t="s">
        <v>4136</v>
      </c>
      <c r="C124" s="356">
        <v>4</v>
      </c>
      <c r="D124" s="363">
        <v>45771</v>
      </c>
      <c r="E124" s="356" t="s">
        <v>2998</v>
      </c>
      <c r="F124" s="356" t="s">
        <v>5754</v>
      </c>
      <c r="G124" s="356">
        <v>40476472</v>
      </c>
      <c r="H124" s="356" t="s">
        <v>4124</v>
      </c>
      <c r="I124" s="361">
        <v>380</v>
      </c>
      <c r="J124" s="360"/>
      <c r="K124" s="92"/>
    </row>
    <row r="125" spans="1:11" ht="14">
      <c r="A125" s="355" t="s">
        <v>4098</v>
      </c>
      <c r="B125" s="362" t="s">
        <v>4137</v>
      </c>
      <c r="C125" s="362">
        <v>5410422027</v>
      </c>
      <c r="D125" s="363">
        <v>45764</v>
      </c>
      <c r="E125" s="362" t="s">
        <v>2998</v>
      </c>
      <c r="F125" s="362" t="s">
        <v>4934</v>
      </c>
      <c r="G125" s="362">
        <v>36562939</v>
      </c>
      <c r="H125" s="362" t="s">
        <v>4138</v>
      </c>
      <c r="I125" s="364">
        <v>51.7</v>
      </c>
      <c r="J125" s="360"/>
      <c r="K125" s="92"/>
    </row>
    <row r="126" spans="1:11" ht="14">
      <c r="A126" s="355" t="s">
        <v>4098</v>
      </c>
      <c r="B126" s="356" t="s">
        <v>4111</v>
      </c>
      <c r="C126" s="356">
        <v>25019</v>
      </c>
      <c r="D126" s="357">
        <v>45756</v>
      </c>
      <c r="E126" s="356" t="s">
        <v>2998</v>
      </c>
      <c r="F126" s="356" t="s">
        <v>4112</v>
      </c>
      <c r="G126" s="356"/>
      <c r="H126" s="356" t="s">
        <v>4113</v>
      </c>
      <c r="I126" s="361">
        <v>90.4</v>
      </c>
      <c r="J126" s="360"/>
      <c r="K126" s="92"/>
    </row>
    <row r="127" spans="1:11" ht="14">
      <c r="A127" s="355" t="s">
        <v>4098</v>
      </c>
      <c r="B127" s="362" t="s">
        <v>4450</v>
      </c>
      <c r="C127" s="362">
        <v>20253481</v>
      </c>
      <c r="D127" s="357">
        <v>45905</v>
      </c>
      <c r="E127" s="362" t="s">
        <v>2998</v>
      </c>
      <c r="F127" s="362" t="s">
        <v>4451</v>
      </c>
      <c r="G127" s="362">
        <v>45268193</v>
      </c>
      <c r="H127" s="362" t="s">
        <v>4264</v>
      </c>
      <c r="I127" s="364">
        <v>77.31</v>
      </c>
      <c r="J127" s="360"/>
      <c r="K127" s="92"/>
    </row>
    <row r="128" spans="1:11" ht="14.5">
      <c r="A128" s="327" t="s">
        <v>5023</v>
      </c>
      <c r="B128" s="325" t="s">
        <v>5459</v>
      </c>
      <c r="C128" s="325">
        <v>25345</v>
      </c>
      <c r="D128" s="336">
        <v>46020</v>
      </c>
      <c r="E128" s="325" t="s">
        <v>2998</v>
      </c>
      <c r="F128" s="325" t="s">
        <v>5455</v>
      </c>
      <c r="G128" s="325"/>
      <c r="H128" s="325" t="s">
        <v>4160</v>
      </c>
      <c r="I128" s="339">
        <v>-346.54</v>
      </c>
      <c r="J128" s="347"/>
      <c r="K128" s="92"/>
    </row>
    <row r="129" spans="1:11" ht="14">
      <c r="A129" s="355" t="s">
        <v>4098</v>
      </c>
      <c r="B129" s="366" t="s">
        <v>5867</v>
      </c>
      <c r="C129" s="366">
        <v>2026026</v>
      </c>
      <c r="D129" s="367">
        <v>46031</v>
      </c>
      <c r="E129" s="366" t="s">
        <v>2998</v>
      </c>
      <c r="F129" s="356" t="s">
        <v>5986</v>
      </c>
      <c r="G129" s="366">
        <v>45268193</v>
      </c>
      <c r="H129" s="366" t="s">
        <v>4264</v>
      </c>
      <c r="I129" s="368">
        <v>29.93</v>
      </c>
      <c r="J129" s="360"/>
      <c r="K129" s="92"/>
    </row>
    <row r="130" spans="1:11" ht="14">
      <c r="A130" s="355" t="s">
        <v>4098</v>
      </c>
      <c r="B130" s="369" t="s">
        <v>5987</v>
      </c>
      <c r="C130" s="369">
        <v>2026140</v>
      </c>
      <c r="D130" s="370">
        <v>46044</v>
      </c>
      <c r="E130" s="369" t="s">
        <v>2998</v>
      </c>
      <c r="F130" s="362" t="s">
        <v>5988</v>
      </c>
      <c r="G130" s="369">
        <v>45268193</v>
      </c>
      <c r="H130" s="369" t="s">
        <v>4264</v>
      </c>
      <c r="I130" s="371">
        <v>47.94</v>
      </c>
      <c r="J130" s="360"/>
      <c r="K130" s="92"/>
    </row>
    <row r="131" spans="1:11" ht="14">
      <c r="A131" s="355" t="s">
        <v>4098</v>
      </c>
      <c r="B131" s="356" t="s">
        <v>4127</v>
      </c>
      <c r="C131" s="356">
        <v>504006</v>
      </c>
      <c r="D131" s="357">
        <v>45764</v>
      </c>
      <c r="E131" s="356" t="s">
        <v>3249</v>
      </c>
      <c r="F131" s="356" t="s">
        <v>4128</v>
      </c>
      <c r="G131" s="356"/>
      <c r="H131" s="356" t="s">
        <v>4129</v>
      </c>
      <c r="I131" s="361">
        <v>5.95</v>
      </c>
      <c r="J131" s="360"/>
      <c r="K131" s="92"/>
    </row>
    <row r="132" spans="1:11" ht="14">
      <c r="A132" s="355" t="s">
        <v>4098</v>
      </c>
      <c r="B132" s="362" t="s">
        <v>4161</v>
      </c>
      <c r="C132" s="362">
        <v>20250004</v>
      </c>
      <c r="D132" s="357">
        <v>45784</v>
      </c>
      <c r="E132" s="362" t="s">
        <v>2998</v>
      </c>
      <c r="F132" s="362" t="s">
        <v>4162</v>
      </c>
      <c r="G132" s="362">
        <v>47700769</v>
      </c>
      <c r="H132" s="362" t="s">
        <v>4163</v>
      </c>
      <c r="I132" s="364">
        <v>96</v>
      </c>
      <c r="J132" s="360"/>
      <c r="K132" s="92"/>
    </row>
    <row r="133" spans="1:11" ht="14">
      <c r="A133" s="355" t="s">
        <v>4098</v>
      </c>
      <c r="B133" s="356" t="s">
        <v>4125</v>
      </c>
      <c r="C133" s="356">
        <v>50400304</v>
      </c>
      <c r="D133" s="357">
        <v>45764</v>
      </c>
      <c r="E133" s="356"/>
      <c r="F133" s="356" t="s">
        <v>5754</v>
      </c>
      <c r="G133" s="356">
        <v>40476472</v>
      </c>
      <c r="H133" s="356" t="s">
        <v>4124</v>
      </c>
      <c r="I133" s="361">
        <v>441.7</v>
      </c>
      <c r="J133" s="360"/>
      <c r="K133" s="92"/>
    </row>
    <row r="134" spans="1:11" ht="14">
      <c r="A134" s="355" t="s">
        <v>4098</v>
      </c>
      <c r="B134" s="362" t="s">
        <v>4122</v>
      </c>
      <c r="C134" s="362">
        <v>50400304</v>
      </c>
      <c r="D134" s="363">
        <v>45764</v>
      </c>
      <c r="E134" s="362"/>
      <c r="F134" s="362" t="s">
        <v>5755</v>
      </c>
      <c r="G134" s="362">
        <v>40476472</v>
      </c>
      <c r="H134" s="362" t="s">
        <v>4124</v>
      </c>
      <c r="I134" s="364">
        <v>85.21</v>
      </c>
      <c r="J134" s="360"/>
      <c r="K134" s="92"/>
    </row>
    <row r="135" spans="1:11" ht="28">
      <c r="A135" s="355" t="s">
        <v>4098</v>
      </c>
      <c r="B135" s="356" t="s">
        <v>5870</v>
      </c>
      <c r="C135" s="356">
        <v>552788</v>
      </c>
      <c r="D135" s="357">
        <v>46073</v>
      </c>
      <c r="E135" s="356"/>
      <c r="F135" s="356" t="s">
        <v>5732</v>
      </c>
      <c r="G135" s="356">
        <v>36482609</v>
      </c>
      <c r="H135" s="356" t="s">
        <v>5733</v>
      </c>
      <c r="I135" s="361">
        <v>1880.5</v>
      </c>
      <c r="J135" s="372"/>
      <c r="K135" s="92"/>
    </row>
    <row r="136" spans="1:11" ht="14">
      <c r="A136" s="355" t="s">
        <v>4098</v>
      </c>
      <c r="B136" s="356" t="s">
        <v>4588</v>
      </c>
      <c r="C136" s="356">
        <v>25440376</v>
      </c>
      <c r="D136" s="357">
        <v>45946</v>
      </c>
      <c r="E136" s="356" t="s">
        <v>2998</v>
      </c>
      <c r="F136" s="356" t="s">
        <v>5830</v>
      </c>
      <c r="G136" s="356">
        <v>44413467</v>
      </c>
      <c r="H136" s="356" t="s">
        <v>4589</v>
      </c>
      <c r="I136" s="361">
        <v>178.91</v>
      </c>
      <c r="J136" s="360"/>
      <c r="K136" s="92"/>
    </row>
    <row r="137" spans="1:11" ht="14">
      <c r="A137" s="355" t="s">
        <v>4098</v>
      </c>
      <c r="B137" s="362" t="s">
        <v>4164</v>
      </c>
      <c r="C137" s="362">
        <v>250035489</v>
      </c>
      <c r="D137" s="357">
        <v>45783</v>
      </c>
      <c r="E137" s="362" t="s">
        <v>2998</v>
      </c>
      <c r="F137" s="362" t="s">
        <v>4166</v>
      </c>
      <c r="G137" s="362">
        <v>35710691</v>
      </c>
      <c r="H137" s="362" t="s">
        <v>4165</v>
      </c>
      <c r="I137" s="364">
        <v>599.84</v>
      </c>
      <c r="J137" s="360"/>
      <c r="K137" s="92"/>
    </row>
    <row r="138" spans="1:11" ht="14">
      <c r="A138" s="355" t="s">
        <v>4098</v>
      </c>
      <c r="B138" s="362" t="s">
        <v>4135</v>
      </c>
      <c r="C138" s="362">
        <v>504008</v>
      </c>
      <c r="D138" s="363">
        <v>45771</v>
      </c>
      <c r="E138" s="362"/>
      <c r="F138" s="362" t="s">
        <v>5755</v>
      </c>
      <c r="G138" s="362">
        <v>40476472</v>
      </c>
      <c r="H138" s="362" t="s">
        <v>4124</v>
      </c>
      <c r="I138" s="364">
        <v>14.42</v>
      </c>
      <c r="J138" s="360"/>
      <c r="K138" s="92"/>
    </row>
    <row r="139" spans="1:11" ht="14">
      <c r="A139" s="355" t="s">
        <v>4098</v>
      </c>
      <c r="B139" s="356" t="s">
        <v>4167</v>
      </c>
      <c r="C139" s="356">
        <v>25004</v>
      </c>
      <c r="D139" s="357">
        <v>45796</v>
      </c>
      <c r="E139" s="356" t="s">
        <v>2998</v>
      </c>
      <c r="F139" s="356" t="s">
        <v>4168</v>
      </c>
      <c r="G139" s="356">
        <v>54685770</v>
      </c>
      <c r="H139" s="356" t="s">
        <v>3710</v>
      </c>
      <c r="I139" s="361">
        <v>100</v>
      </c>
      <c r="J139" s="360"/>
      <c r="K139" s="92"/>
    </row>
    <row r="140" spans="1:11" ht="14">
      <c r="A140" s="355" t="s">
        <v>4098</v>
      </c>
      <c r="B140" s="356" t="s">
        <v>4139</v>
      </c>
      <c r="C140" s="356">
        <v>25020</v>
      </c>
      <c r="D140" s="357">
        <v>45771</v>
      </c>
      <c r="E140" s="356" t="s">
        <v>2998</v>
      </c>
      <c r="F140" s="356" t="s">
        <v>4140</v>
      </c>
      <c r="G140" s="356"/>
      <c r="H140" s="356" t="s">
        <v>4141</v>
      </c>
      <c r="I140" s="361">
        <v>11.6</v>
      </c>
      <c r="J140" s="360"/>
      <c r="K140" s="92"/>
    </row>
    <row r="141" spans="1:11" ht="14">
      <c r="A141" s="355" t="s">
        <v>4098</v>
      </c>
      <c r="B141" s="362" t="s">
        <v>4142</v>
      </c>
      <c r="C141" s="362">
        <v>25021</v>
      </c>
      <c r="D141" s="363">
        <v>45771</v>
      </c>
      <c r="E141" s="362" t="s">
        <v>2998</v>
      </c>
      <c r="F141" s="362" t="s">
        <v>4143</v>
      </c>
      <c r="G141" s="362"/>
      <c r="H141" s="356" t="s">
        <v>4141</v>
      </c>
      <c r="I141" s="364">
        <v>11.6</v>
      </c>
      <c r="J141" s="360"/>
      <c r="K141" s="92"/>
    </row>
    <row r="142" spans="1:11" ht="14">
      <c r="A142" s="355" t="s">
        <v>4098</v>
      </c>
      <c r="B142" s="356" t="s">
        <v>4144</v>
      </c>
      <c r="C142" s="356">
        <v>25022</v>
      </c>
      <c r="D142" s="357">
        <v>45771</v>
      </c>
      <c r="E142" s="356" t="s">
        <v>2998</v>
      </c>
      <c r="F142" s="356" t="s">
        <v>4145</v>
      </c>
      <c r="G142" s="356"/>
      <c r="H142" s="356" t="s">
        <v>4146</v>
      </c>
      <c r="I142" s="361">
        <v>110.06</v>
      </c>
      <c r="J142" s="360"/>
      <c r="K142" s="92"/>
    </row>
    <row r="143" spans="1:11" ht="14">
      <c r="A143" s="355" t="s">
        <v>4098</v>
      </c>
      <c r="B143" s="362" t="s">
        <v>4147</v>
      </c>
      <c r="C143" s="362">
        <v>25023</v>
      </c>
      <c r="D143" s="363">
        <v>45771</v>
      </c>
      <c r="E143" s="362" t="s">
        <v>2998</v>
      </c>
      <c r="F143" s="362" t="s">
        <v>4143</v>
      </c>
      <c r="G143" s="362"/>
      <c r="H143" s="362" t="s">
        <v>4146</v>
      </c>
      <c r="I143" s="364">
        <v>95.48</v>
      </c>
      <c r="J143" s="360"/>
      <c r="K143" s="92"/>
    </row>
    <row r="144" spans="1:11" ht="14">
      <c r="A144" s="355" t="s">
        <v>4098</v>
      </c>
      <c r="B144" s="362" t="s">
        <v>4169</v>
      </c>
      <c r="C144" s="362">
        <v>250100080</v>
      </c>
      <c r="D144" s="363">
        <v>45784</v>
      </c>
      <c r="E144" s="362" t="s">
        <v>2998</v>
      </c>
      <c r="F144" s="362" t="s">
        <v>5756</v>
      </c>
      <c r="G144" s="362">
        <v>47209097</v>
      </c>
      <c r="H144" s="362" t="s">
        <v>4170</v>
      </c>
      <c r="I144" s="364">
        <v>189.5</v>
      </c>
      <c r="J144" s="360"/>
      <c r="K144" s="92"/>
    </row>
    <row r="145" spans="1:11" ht="28">
      <c r="A145" s="355" t="s">
        <v>4098</v>
      </c>
      <c r="B145" s="362" t="s">
        <v>5942</v>
      </c>
      <c r="C145" s="362">
        <v>1020260300</v>
      </c>
      <c r="D145" s="357">
        <v>46101</v>
      </c>
      <c r="E145" s="356"/>
      <c r="F145" s="362" t="s">
        <v>5943</v>
      </c>
      <c r="G145" s="362">
        <v>46419641</v>
      </c>
      <c r="H145" s="362" t="s">
        <v>5944</v>
      </c>
      <c r="I145" s="361">
        <v>2300.1</v>
      </c>
      <c r="J145" s="360"/>
      <c r="K145" s="92"/>
    </row>
    <row r="146" spans="1:11" ht="28">
      <c r="A146" s="355" t="s">
        <v>4098</v>
      </c>
      <c r="B146" s="356" t="s">
        <v>4155</v>
      </c>
      <c r="C146" s="356">
        <v>504012</v>
      </c>
      <c r="D146" s="357">
        <v>45777</v>
      </c>
      <c r="E146" s="356" t="s">
        <v>3479</v>
      </c>
      <c r="F146" s="356" t="s">
        <v>4156</v>
      </c>
      <c r="G146" s="356">
        <v>51581337</v>
      </c>
      <c r="H146" s="356" t="s">
        <v>4157</v>
      </c>
      <c r="I146" s="361">
        <v>210</v>
      </c>
      <c r="J146" s="360"/>
      <c r="K146" s="92"/>
    </row>
    <row r="147" spans="1:11" ht="14">
      <c r="A147" s="355" t="s">
        <v>4098</v>
      </c>
      <c r="B147" s="356" t="s">
        <v>4152</v>
      </c>
      <c r="C147" s="356">
        <v>25024</v>
      </c>
      <c r="D147" s="357">
        <v>45777</v>
      </c>
      <c r="E147" s="356"/>
      <c r="F147" s="356" t="s">
        <v>5757</v>
      </c>
      <c r="G147" s="356"/>
      <c r="H147" s="356" t="s">
        <v>4153</v>
      </c>
      <c r="I147" s="361">
        <v>94.14</v>
      </c>
      <c r="J147" s="360"/>
      <c r="K147" s="92"/>
    </row>
    <row r="148" spans="1:11" ht="56">
      <c r="A148" s="355" t="s">
        <v>4098</v>
      </c>
      <c r="B148" s="356" t="s">
        <v>4148</v>
      </c>
      <c r="C148" s="356">
        <v>20250417</v>
      </c>
      <c r="D148" s="357">
        <v>45771</v>
      </c>
      <c r="E148" s="356" t="s">
        <v>2998</v>
      </c>
      <c r="F148" s="356" t="s">
        <v>4149</v>
      </c>
      <c r="G148" s="356"/>
      <c r="H148" s="356" t="s">
        <v>4150</v>
      </c>
      <c r="I148" s="361">
        <v>226.12</v>
      </c>
      <c r="J148" s="360"/>
      <c r="K148" s="92"/>
    </row>
    <row r="149" spans="1:11" ht="14">
      <c r="A149" s="355" t="s">
        <v>4098</v>
      </c>
      <c r="B149" s="356" t="s">
        <v>4171</v>
      </c>
      <c r="C149" s="356">
        <v>250100081</v>
      </c>
      <c r="D149" s="357">
        <v>45784</v>
      </c>
      <c r="E149" s="356" t="s">
        <v>2998</v>
      </c>
      <c r="F149" s="356" t="s">
        <v>5758</v>
      </c>
      <c r="G149" s="356">
        <v>47209097</v>
      </c>
      <c r="H149" s="356" t="s">
        <v>4170</v>
      </c>
      <c r="I149" s="361">
        <v>189.5</v>
      </c>
      <c r="J149" s="360"/>
      <c r="K149" s="92"/>
    </row>
    <row r="150" spans="1:11" ht="14">
      <c r="A150" s="355" t="s">
        <v>4098</v>
      </c>
      <c r="B150" s="356" t="s">
        <v>4172</v>
      </c>
      <c r="C150" s="356">
        <v>20250013</v>
      </c>
      <c r="D150" s="357">
        <v>45786</v>
      </c>
      <c r="E150" s="356" t="s">
        <v>2998</v>
      </c>
      <c r="F150" s="356" t="s">
        <v>4173</v>
      </c>
      <c r="G150" s="356">
        <v>51645611</v>
      </c>
      <c r="H150" s="356" t="s">
        <v>4174</v>
      </c>
      <c r="I150" s="361">
        <v>140</v>
      </c>
      <c r="J150" s="360"/>
      <c r="K150" s="92"/>
    </row>
    <row r="151" spans="1:11" ht="56">
      <c r="A151" s="355" t="s">
        <v>4098</v>
      </c>
      <c r="B151" s="362" t="s">
        <v>4415</v>
      </c>
      <c r="C151" s="362">
        <v>20250666</v>
      </c>
      <c r="D151" s="363">
        <v>45876</v>
      </c>
      <c r="E151" s="362" t="s">
        <v>2998</v>
      </c>
      <c r="F151" s="362" t="s">
        <v>4416</v>
      </c>
      <c r="G151" s="362"/>
      <c r="H151" s="362" t="s">
        <v>4150</v>
      </c>
      <c r="I151" s="364">
        <v>17.739999999999998</v>
      </c>
      <c r="J151" s="360"/>
      <c r="K151" s="92"/>
    </row>
    <row r="152" spans="1:11" ht="14">
      <c r="A152" s="355" t="s">
        <v>4098</v>
      </c>
      <c r="B152" s="362" t="s">
        <v>4175</v>
      </c>
      <c r="C152" s="362">
        <v>20250007</v>
      </c>
      <c r="D152" s="363">
        <v>45786</v>
      </c>
      <c r="E152" s="362" t="s">
        <v>2998</v>
      </c>
      <c r="F152" s="362" t="s">
        <v>4176</v>
      </c>
      <c r="G152" s="362">
        <v>55313418</v>
      </c>
      <c r="H152" s="362" t="s">
        <v>4193</v>
      </c>
      <c r="I152" s="364">
        <v>100</v>
      </c>
      <c r="J152" s="360"/>
      <c r="K152" s="92"/>
    </row>
    <row r="153" spans="1:11" ht="14">
      <c r="A153" s="355" t="s">
        <v>4098</v>
      </c>
      <c r="B153" s="362" t="s">
        <v>4177</v>
      </c>
      <c r="C153" s="362">
        <v>20250505</v>
      </c>
      <c r="D153" s="363">
        <v>45786</v>
      </c>
      <c r="E153" s="362" t="s">
        <v>2998</v>
      </c>
      <c r="F153" s="362" t="s">
        <v>5759</v>
      </c>
      <c r="G153" s="362">
        <v>52183815</v>
      </c>
      <c r="H153" s="362" t="s">
        <v>4102</v>
      </c>
      <c r="I153" s="364">
        <v>19.68</v>
      </c>
      <c r="J153" s="360"/>
      <c r="K153" s="92"/>
    </row>
    <row r="154" spans="1:11" ht="14">
      <c r="A154" s="355" t="s">
        <v>4098</v>
      </c>
      <c r="B154" s="356" t="s">
        <v>4178</v>
      </c>
      <c r="C154" s="356">
        <v>20250008</v>
      </c>
      <c r="D154" s="357">
        <v>45786</v>
      </c>
      <c r="E154" s="356" t="s">
        <v>2998</v>
      </c>
      <c r="F154" s="356" t="s">
        <v>4919</v>
      </c>
      <c r="G154" s="356">
        <v>54401305</v>
      </c>
      <c r="H154" s="356" t="s">
        <v>4179</v>
      </c>
      <c r="I154" s="361">
        <v>56</v>
      </c>
      <c r="J154" s="360"/>
      <c r="K154" s="92"/>
    </row>
    <row r="155" spans="1:11" ht="42">
      <c r="A155" s="355" t="s">
        <v>4098</v>
      </c>
      <c r="B155" s="362" t="s">
        <v>5585</v>
      </c>
      <c r="C155" s="362" t="s">
        <v>5585</v>
      </c>
      <c r="D155" s="363">
        <v>45784</v>
      </c>
      <c r="E155" s="362" t="s">
        <v>2998</v>
      </c>
      <c r="F155" s="358" t="s">
        <v>5586</v>
      </c>
      <c r="G155" s="362"/>
      <c r="H155" s="358" t="s">
        <v>5579</v>
      </c>
      <c r="I155" s="364">
        <v>9757.06</v>
      </c>
      <c r="J155" s="360"/>
      <c r="K155" s="92"/>
    </row>
    <row r="156" spans="1:11" ht="28">
      <c r="A156" s="355" t="s">
        <v>4098</v>
      </c>
      <c r="B156" s="362" t="s">
        <v>4184</v>
      </c>
      <c r="C156" s="362">
        <v>505002004</v>
      </c>
      <c r="D156" s="363">
        <v>45786</v>
      </c>
      <c r="E156" s="362" t="s">
        <v>4185</v>
      </c>
      <c r="F156" s="362" t="s">
        <v>4186</v>
      </c>
      <c r="G156" s="362"/>
      <c r="H156" s="362" t="s">
        <v>4146</v>
      </c>
      <c r="I156" s="364">
        <v>252</v>
      </c>
      <c r="J156" s="360"/>
      <c r="K156" s="92"/>
    </row>
    <row r="157" spans="1:11" ht="14">
      <c r="A157" s="355" t="s">
        <v>4098</v>
      </c>
      <c r="B157" s="356" t="s">
        <v>4187</v>
      </c>
      <c r="C157" s="356">
        <v>505002004</v>
      </c>
      <c r="D157" s="357">
        <v>45786</v>
      </c>
      <c r="E157" s="356" t="s">
        <v>3651</v>
      </c>
      <c r="F157" s="356" t="s">
        <v>4188</v>
      </c>
      <c r="G157" s="356"/>
      <c r="H157" s="356" t="s">
        <v>4146</v>
      </c>
      <c r="I157" s="361">
        <v>100</v>
      </c>
      <c r="J157" s="360"/>
      <c r="K157" s="92"/>
    </row>
    <row r="158" spans="1:11" ht="14">
      <c r="A158" s="355" t="s">
        <v>4098</v>
      </c>
      <c r="B158" s="356" t="s">
        <v>4178</v>
      </c>
      <c r="C158" s="356">
        <v>20250008</v>
      </c>
      <c r="D158" s="357">
        <v>45786</v>
      </c>
      <c r="E158" s="356" t="s">
        <v>2998</v>
      </c>
      <c r="F158" s="356" t="s">
        <v>4918</v>
      </c>
      <c r="G158" s="356">
        <v>54401305</v>
      </c>
      <c r="H158" s="356" t="s">
        <v>4179</v>
      </c>
      <c r="I158" s="361">
        <v>140</v>
      </c>
      <c r="J158" s="360"/>
      <c r="K158" s="92"/>
    </row>
    <row r="159" spans="1:11" ht="28">
      <c r="A159" s="355" t="s">
        <v>4098</v>
      </c>
      <c r="B159" s="356" t="s">
        <v>4197</v>
      </c>
      <c r="C159" s="356">
        <v>412510625</v>
      </c>
      <c r="D159" s="357">
        <v>45790</v>
      </c>
      <c r="E159" s="356" t="s">
        <v>2998</v>
      </c>
      <c r="F159" s="356" t="s">
        <v>4198</v>
      </c>
      <c r="G159" s="356">
        <v>48094790</v>
      </c>
      <c r="H159" s="356" t="s">
        <v>4199</v>
      </c>
      <c r="I159" s="361">
        <v>1640</v>
      </c>
      <c r="J159" s="360"/>
      <c r="K159" s="92"/>
    </row>
    <row r="160" spans="1:11" ht="14">
      <c r="A160" s="355" t="s">
        <v>4098</v>
      </c>
      <c r="B160" s="362" t="s">
        <v>4200</v>
      </c>
      <c r="C160" s="356">
        <v>252482</v>
      </c>
      <c r="D160" s="363">
        <v>45790</v>
      </c>
      <c r="E160" s="362" t="s">
        <v>2998</v>
      </c>
      <c r="F160" s="362" t="s">
        <v>5760</v>
      </c>
      <c r="G160" s="362">
        <v>46936238</v>
      </c>
      <c r="H160" s="362" t="s">
        <v>4201</v>
      </c>
      <c r="I160" s="364">
        <v>10.6</v>
      </c>
      <c r="J160" s="360"/>
      <c r="K160" s="92"/>
    </row>
    <row r="161" spans="1:11" ht="14">
      <c r="A161" s="355" t="s">
        <v>4098</v>
      </c>
      <c r="B161" s="356" t="s">
        <v>4202</v>
      </c>
      <c r="C161" s="356">
        <v>2500000139</v>
      </c>
      <c r="D161" s="357">
        <v>45792</v>
      </c>
      <c r="E161" s="356" t="s">
        <v>2998</v>
      </c>
      <c r="F161" s="356" t="s">
        <v>4198</v>
      </c>
      <c r="G161" s="356">
        <v>35836113</v>
      </c>
      <c r="H161" s="356" t="s">
        <v>4203</v>
      </c>
      <c r="I161" s="361">
        <v>343</v>
      </c>
      <c r="J161" s="360"/>
      <c r="K161" s="92"/>
    </row>
    <row r="162" spans="1:11" ht="14">
      <c r="A162" s="355" t="s">
        <v>4098</v>
      </c>
      <c r="B162" s="369" t="s">
        <v>5989</v>
      </c>
      <c r="C162" s="369">
        <v>20260158</v>
      </c>
      <c r="D162" s="370">
        <v>46063</v>
      </c>
      <c r="E162" s="369" t="s">
        <v>2998</v>
      </c>
      <c r="F162" s="362" t="s">
        <v>5990</v>
      </c>
      <c r="G162" s="369"/>
      <c r="H162" s="369" t="s">
        <v>4150</v>
      </c>
      <c r="I162" s="371">
        <v>17.3</v>
      </c>
      <c r="J162" s="360"/>
      <c r="K162" s="92"/>
    </row>
    <row r="163" spans="1:11" ht="14">
      <c r="A163" s="355" t="s">
        <v>4098</v>
      </c>
      <c r="B163" s="356" t="s">
        <v>4181</v>
      </c>
      <c r="C163" s="356">
        <v>505002004</v>
      </c>
      <c r="D163" s="357">
        <v>45786</v>
      </c>
      <c r="E163" s="356" t="s">
        <v>4182</v>
      </c>
      <c r="F163" s="356" t="s">
        <v>4183</v>
      </c>
      <c r="G163" s="356"/>
      <c r="H163" s="356" t="s">
        <v>4146</v>
      </c>
      <c r="I163" s="361">
        <v>60</v>
      </c>
      <c r="J163" s="360"/>
      <c r="K163" s="92"/>
    </row>
    <row r="164" spans="1:11" ht="14">
      <c r="A164" s="355" t="s">
        <v>4098</v>
      </c>
      <c r="B164" s="356" t="s">
        <v>4229</v>
      </c>
      <c r="C164" s="356">
        <v>8369393582</v>
      </c>
      <c r="D164" s="357">
        <v>45798</v>
      </c>
      <c r="E164" s="356" t="s">
        <v>2998</v>
      </c>
      <c r="F164" s="356" t="s">
        <v>5761</v>
      </c>
      <c r="G164" s="356">
        <v>35763469</v>
      </c>
      <c r="H164" s="356" t="s">
        <v>4121</v>
      </c>
      <c r="I164" s="365">
        <v>444</v>
      </c>
      <c r="J164" s="360"/>
      <c r="K164" s="92"/>
    </row>
    <row r="165" spans="1:11" ht="14">
      <c r="A165" s="355" t="s">
        <v>4098</v>
      </c>
      <c r="B165" s="362" t="s">
        <v>4191</v>
      </c>
      <c r="C165" s="362">
        <v>25025</v>
      </c>
      <c r="D165" s="363">
        <v>45786</v>
      </c>
      <c r="E165" s="362" t="s">
        <v>2998</v>
      </c>
      <c r="F165" s="362" t="s">
        <v>4192</v>
      </c>
      <c r="G165" s="362"/>
      <c r="H165" s="362" t="s">
        <v>4193</v>
      </c>
      <c r="I165" s="364">
        <v>255.14</v>
      </c>
      <c r="J165" s="360"/>
      <c r="K165" s="92"/>
    </row>
    <row r="166" spans="1:11" ht="28">
      <c r="A166" s="355" t="s">
        <v>4098</v>
      </c>
      <c r="B166" s="369" t="s">
        <v>5991</v>
      </c>
      <c r="C166" s="369">
        <v>20260312</v>
      </c>
      <c r="D166" s="370">
        <v>46111</v>
      </c>
      <c r="E166" s="369"/>
      <c r="F166" s="362" t="s">
        <v>5992</v>
      </c>
      <c r="G166" s="369"/>
      <c r="H166" s="369" t="s">
        <v>4150</v>
      </c>
      <c r="I166" s="371">
        <v>17.89</v>
      </c>
      <c r="J166" s="360"/>
      <c r="K166" s="92"/>
    </row>
    <row r="167" spans="1:11" ht="14.5">
      <c r="A167" s="324" t="s">
        <v>3787</v>
      </c>
      <c r="B167" s="326" t="s">
        <v>3788</v>
      </c>
      <c r="C167" s="326">
        <v>25021</v>
      </c>
      <c r="D167" s="337">
        <v>45796</v>
      </c>
      <c r="E167" s="326" t="s">
        <v>2998</v>
      </c>
      <c r="F167" s="326" t="s">
        <v>5762</v>
      </c>
      <c r="G167" s="326">
        <v>50311638</v>
      </c>
      <c r="H167" s="326" t="s">
        <v>3789</v>
      </c>
      <c r="I167" s="338">
        <v>350</v>
      </c>
      <c r="J167" s="347"/>
      <c r="K167" s="92"/>
    </row>
    <row r="168" spans="1:11" ht="14">
      <c r="A168" s="355" t="s">
        <v>4098</v>
      </c>
      <c r="B168" s="362" t="s">
        <v>4194</v>
      </c>
      <c r="C168" s="362">
        <v>25026</v>
      </c>
      <c r="D168" s="363">
        <v>45790</v>
      </c>
      <c r="E168" s="362" t="s">
        <v>2998</v>
      </c>
      <c r="F168" s="362" t="s">
        <v>4192</v>
      </c>
      <c r="G168" s="362"/>
      <c r="H168" s="356" t="s">
        <v>4141</v>
      </c>
      <c r="I168" s="364">
        <v>49.35</v>
      </c>
      <c r="J168" s="360"/>
      <c r="K168" s="92"/>
    </row>
    <row r="169" spans="1:11" ht="14">
      <c r="A169" s="355" t="s">
        <v>4098</v>
      </c>
      <c r="B169" s="356" t="s">
        <v>4195</v>
      </c>
      <c r="C169" s="356">
        <v>25027</v>
      </c>
      <c r="D169" s="357">
        <v>45790</v>
      </c>
      <c r="E169" s="356" t="s">
        <v>2998</v>
      </c>
      <c r="F169" s="356" t="s">
        <v>4192</v>
      </c>
      <c r="G169" s="356"/>
      <c r="H169" s="356" t="s">
        <v>4196</v>
      </c>
      <c r="I169" s="361">
        <v>49.35</v>
      </c>
      <c r="J169" s="360"/>
      <c r="K169" s="92"/>
    </row>
    <row r="170" spans="1:11" ht="14.5">
      <c r="A170" s="324" t="s">
        <v>3787</v>
      </c>
      <c r="B170" s="325" t="s">
        <v>3788</v>
      </c>
      <c r="C170" s="326">
        <v>25021</v>
      </c>
      <c r="D170" s="336">
        <v>45796</v>
      </c>
      <c r="E170" s="325" t="s">
        <v>2998</v>
      </c>
      <c r="F170" s="325" t="s">
        <v>5763</v>
      </c>
      <c r="G170" s="325">
        <v>50311638</v>
      </c>
      <c r="H170" s="325" t="s">
        <v>3789</v>
      </c>
      <c r="I170" s="339">
        <v>200</v>
      </c>
      <c r="J170" s="347"/>
      <c r="K170" s="92"/>
    </row>
    <row r="171" spans="1:11" ht="14">
      <c r="A171" s="355" t="s">
        <v>4098</v>
      </c>
      <c r="B171" s="356" t="s">
        <v>4218</v>
      </c>
      <c r="C171" s="356">
        <v>505006012</v>
      </c>
      <c r="D171" s="357">
        <v>45792</v>
      </c>
      <c r="E171" s="356" t="s">
        <v>3603</v>
      </c>
      <c r="F171" s="356" t="s">
        <v>4216</v>
      </c>
      <c r="G171" s="356"/>
      <c r="H171" s="356" t="s">
        <v>4146</v>
      </c>
      <c r="I171" s="361">
        <v>55</v>
      </c>
      <c r="J171" s="360"/>
      <c r="K171" s="92"/>
    </row>
    <row r="172" spans="1:11" ht="28">
      <c r="A172" s="355" t="s">
        <v>4098</v>
      </c>
      <c r="B172" s="369" t="s">
        <v>5993</v>
      </c>
      <c r="C172" s="369">
        <v>20260305</v>
      </c>
      <c r="D172" s="370">
        <v>46101</v>
      </c>
      <c r="E172" s="369"/>
      <c r="F172" s="362" t="s">
        <v>5994</v>
      </c>
      <c r="G172" s="369"/>
      <c r="H172" s="369" t="s">
        <v>4150</v>
      </c>
      <c r="I172" s="371">
        <v>17.41</v>
      </c>
      <c r="J172" s="360"/>
      <c r="K172" s="92"/>
    </row>
    <row r="173" spans="1:11" ht="28">
      <c r="A173" s="355" t="s">
        <v>4098</v>
      </c>
      <c r="B173" s="369" t="s">
        <v>5995</v>
      </c>
      <c r="C173" s="369">
        <v>20260307</v>
      </c>
      <c r="D173" s="370">
        <v>46101</v>
      </c>
      <c r="E173" s="369"/>
      <c r="F173" s="362" t="s">
        <v>5996</v>
      </c>
      <c r="G173" s="369"/>
      <c r="H173" s="369" t="s">
        <v>4150</v>
      </c>
      <c r="I173" s="371">
        <v>17.41</v>
      </c>
      <c r="J173" s="360"/>
      <c r="K173" s="92"/>
    </row>
    <row r="174" spans="1:11" ht="14">
      <c r="A174" s="355" t="s">
        <v>4098</v>
      </c>
      <c r="B174" s="362" t="s">
        <v>4217</v>
      </c>
      <c r="C174" s="362">
        <v>505006012</v>
      </c>
      <c r="D174" s="363">
        <v>45792</v>
      </c>
      <c r="E174" s="362" t="s">
        <v>3474</v>
      </c>
      <c r="F174" s="362" t="s">
        <v>4216</v>
      </c>
      <c r="G174" s="362"/>
      <c r="H174" s="362" t="s">
        <v>4146</v>
      </c>
      <c r="I174" s="364">
        <v>55</v>
      </c>
      <c r="J174" s="360"/>
      <c r="K174" s="92"/>
    </row>
    <row r="175" spans="1:11" ht="14">
      <c r="A175" s="355" t="s">
        <v>4098</v>
      </c>
      <c r="B175" s="362" t="s">
        <v>4214</v>
      </c>
      <c r="C175" s="362">
        <v>505006012</v>
      </c>
      <c r="D175" s="363">
        <v>45792</v>
      </c>
      <c r="E175" s="362" t="s">
        <v>4215</v>
      </c>
      <c r="F175" s="362" t="s">
        <v>4216</v>
      </c>
      <c r="G175" s="362"/>
      <c r="H175" s="362" t="s">
        <v>4146</v>
      </c>
      <c r="I175" s="364">
        <v>55</v>
      </c>
      <c r="J175" s="360"/>
      <c r="K175" s="92"/>
    </row>
    <row r="176" spans="1:11" ht="14.5">
      <c r="A176" s="324" t="s">
        <v>3787</v>
      </c>
      <c r="B176" s="325" t="s">
        <v>3790</v>
      </c>
      <c r="C176" s="325">
        <v>25028</v>
      </c>
      <c r="D176" s="336">
        <v>45796</v>
      </c>
      <c r="E176" s="325" t="s">
        <v>2998</v>
      </c>
      <c r="F176" s="325" t="s">
        <v>5763</v>
      </c>
      <c r="G176" s="325">
        <v>50311638</v>
      </c>
      <c r="H176" s="325" t="s">
        <v>3789</v>
      </c>
      <c r="I176" s="339">
        <v>200</v>
      </c>
      <c r="J176" s="347"/>
      <c r="K176" s="92"/>
    </row>
    <row r="177" spans="1:11" ht="14">
      <c r="A177" s="355" t="s">
        <v>4098</v>
      </c>
      <c r="B177" s="362" t="s">
        <v>4204</v>
      </c>
      <c r="C177" s="362">
        <v>505006012</v>
      </c>
      <c r="D177" s="363">
        <v>45792</v>
      </c>
      <c r="E177" s="362" t="s">
        <v>3614</v>
      </c>
      <c r="F177" s="362" t="s">
        <v>4205</v>
      </c>
      <c r="G177" s="362"/>
      <c r="H177" s="362" t="s">
        <v>4146</v>
      </c>
      <c r="I177" s="364">
        <v>50</v>
      </c>
      <c r="J177" s="360"/>
      <c r="K177" s="92"/>
    </row>
    <row r="178" spans="1:11" ht="14">
      <c r="A178" s="355" t="s">
        <v>4098</v>
      </c>
      <c r="B178" s="356" t="s">
        <v>4206</v>
      </c>
      <c r="C178" s="356">
        <v>505006012</v>
      </c>
      <c r="D178" s="357">
        <v>45792</v>
      </c>
      <c r="E178" s="356" t="s">
        <v>3974</v>
      </c>
      <c r="F178" s="356" t="s">
        <v>4207</v>
      </c>
      <c r="G178" s="356"/>
      <c r="H178" s="356" t="s">
        <v>4146</v>
      </c>
      <c r="I178" s="361">
        <v>15</v>
      </c>
      <c r="J178" s="360"/>
      <c r="K178" s="92"/>
    </row>
    <row r="179" spans="1:11" ht="14">
      <c r="A179" s="355" t="s">
        <v>4098</v>
      </c>
      <c r="B179" s="362" t="s">
        <v>4208</v>
      </c>
      <c r="C179" s="362">
        <v>505006012</v>
      </c>
      <c r="D179" s="363">
        <v>45792</v>
      </c>
      <c r="E179" s="362" t="s">
        <v>4209</v>
      </c>
      <c r="F179" s="362" t="s">
        <v>4210</v>
      </c>
      <c r="G179" s="362"/>
      <c r="H179" s="362" t="s">
        <v>4146</v>
      </c>
      <c r="I179" s="364">
        <v>15</v>
      </c>
      <c r="J179" s="360"/>
      <c r="K179" s="92"/>
    </row>
    <row r="180" spans="1:11" ht="14">
      <c r="A180" s="355" t="s">
        <v>4098</v>
      </c>
      <c r="B180" s="356" t="s">
        <v>4211</v>
      </c>
      <c r="C180" s="356">
        <v>505006012</v>
      </c>
      <c r="D180" s="357">
        <v>45792</v>
      </c>
      <c r="E180" s="356" t="s">
        <v>3810</v>
      </c>
      <c r="F180" s="356" t="s">
        <v>4212</v>
      </c>
      <c r="G180" s="356"/>
      <c r="H180" s="356" t="s">
        <v>4146</v>
      </c>
      <c r="I180" s="361">
        <v>40</v>
      </c>
      <c r="J180" s="360"/>
      <c r="K180" s="92"/>
    </row>
    <row r="181" spans="1:11" ht="28">
      <c r="A181" s="355" t="s">
        <v>4098</v>
      </c>
      <c r="B181" s="369" t="s">
        <v>5997</v>
      </c>
      <c r="C181" s="369">
        <v>20260308</v>
      </c>
      <c r="D181" s="370">
        <v>46101</v>
      </c>
      <c r="E181" s="369"/>
      <c r="F181" s="362" t="s">
        <v>5998</v>
      </c>
      <c r="G181" s="369"/>
      <c r="H181" s="369" t="s">
        <v>4150</v>
      </c>
      <c r="I181" s="371">
        <v>17.41</v>
      </c>
      <c r="J181" s="360"/>
      <c r="K181" s="92"/>
    </row>
    <row r="182" spans="1:11" ht="14">
      <c r="A182" s="355" t="s">
        <v>4098</v>
      </c>
      <c r="B182" s="356" t="s">
        <v>4211</v>
      </c>
      <c r="C182" s="356">
        <v>505006012</v>
      </c>
      <c r="D182" s="357">
        <v>45792</v>
      </c>
      <c r="E182" s="356" t="s">
        <v>2998</v>
      </c>
      <c r="F182" s="356" t="s">
        <v>4213</v>
      </c>
      <c r="G182" s="356"/>
      <c r="H182" s="356" t="s">
        <v>4146</v>
      </c>
      <c r="I182" s="361">
        <v>2.5</v>
      </c>
      <c r="J182" s="360"/>
      <c r="K182" s="92"/>
    </row>
    <row r="183" spans="1:11" ht="14">
      <c r="A183" s="355" t="s">
        <v>4098</v>
      </c>
      <c r="B183" s="362" t="s">
        <v>4227</v>
      </c>
      <c r="C183" s="362">
        <v>505017</v>
      </c>
      <c r="D183" s="363">
        <v>45793</v>
      </c>
      <c r="E183" s="362" t="s">
        <v>4038</v>
      </c>
      <c r="F183" s="362" t="s">
        <v>4228</v>
      </c>
      <c r="G183" s="362"/>
      <c r="H183" s="362" t="s">
        <v>4113</v>
      </c>
      <c r="I183" s="364">
        <v>460</v>
      </c>
      <c r="J183" s="360"/>
      <c r="K183" s="92"/>
    </row>
    <row r="184" spans="1:11" ht="14">
      <c r="A184" s="355" t="s">
        <v>4098</v>
      </c>
      <c r="B184" s="362" t="s">
        <v>4527</v>
      </c>
      <c r="C184" s="362">
        <v>250100005</v>
      </c>
      <c r="D184" s="363">
        <v>45931</v>
      </c>
      <c r="E184" s="362" t="s">
        <v>2998</v>
      </c>
      <c r="F184" s="362" t="s">
        <v>4528</v>
      </c>
      <c r="G184" s="362">
        <v>43764444</v>
      </c>
      <c r="H184" s="362" t="s">
        <v>4529</v>
      </c>
      <c r="I184" s="364">
        <v>160</v>
      </c>
      <c r="J184" s="360"/>
      <c r="K184" s="92"/>
    </row>
    <row r="185" spans="1:11" ht="14.5">
      <c r="A185" s="324" t="s">
        <v>3787</v>
      </c>
      <c r="B185" s="326" t="s">
        <v>3790</v>
      </c>
      <c r="C185" s="326">
        <v>25028</v>
      </c>
      <c r="D185" s="337">
        <v>45796</v>
      </c>
      <c r="E185" s="326" t="s">
        <v>2998</v>
      </c>
      <c r="F185" s="326" t="s">
        <v>5764</v>
      </c>
      <c r="G185" s="326">
        <v>50311638</v>
      </c>
      <c r="H185" s="326" t="s">
        <v>3789</v>
      </c>
      <c r="I185" s="338">
        <v>280</v>
      </c>
      <c r="J185" s="347"/>
      <c r="K185" s="92"/>
    </row>
    <row r="186" spans="1:11" ht="14.5">
      <c r="A186" s="324" t="s">
        <v>3787</v>
      </c>
      <c r="B186" s="326" t="s">
        <v>3791</v>
      </c>
      <c r="C186" s="326">
        <v>25032</v>
      </c>
      <c r="D186" s="337">
        <v>45796</v>
      </c>
      <c r="E186" s="326" t="s">
        <v>2998</v>
      </c>
      <c r="F186" s="326" t="s">
        <v>5765</v>
      </c>
      <c r="G186" s="326">
        <v>50311638</v>
      </c>
      <c r="H186" s="326" t="s">
        <v>3789</v>
      </c>
      <c r="I186" s="338">
        <v>200</v>
      </c>
      <c r="J186" s="347"/>
      <c r="K186" s="92"/>
    </row>
    <row r="187" spans="1:11" ht="14.5">
      <c r="A187" s="324" t="s">
        <v>3787</v>
      </c>
      <c r="B187" s="326" t="s">
        <v>3791</v>
      </c>
      <c r="C187" s="326">
        <v>25032</v>
      </c>
      <c r="D187" s="337">
        <v>45796</v>
      </c>
      <c r="E187" s="326" t="s">
        <v>2998</v>
      </c>
      <c r="F187" s="326" t="s">
        <v>5766</v>
      </c>
      <c r="G187" s="326">
        <v>50311638</v>
      </c>
      <c r="H187" s="326" t="s">
        <v>3789</v>
      </c>
      <c r="I187" s="338">
        <v>280</v>
      </c>
      <c r="J187" s="347"/>
      <c r="K187" s="92"/>
    </row>
    <row r="188" spans="1:11" ht="14">
      <c r="A188" s="355" t="s">
        <v>4098</v>
      </c>
      <c r="B188" s="362" t="s">
        <v>5953</v>
      </c>
      <c r="C188" s="362">
        <v>2026295</v>
      </c>
      <c r="D188" s="357">
        <v>46105</v>
      </c>
      <c r="E188" s="356"/>
      <c r="F188" s="362" t="s">
        <v>5770</v>
      </c>
      <c r="G188" s="362">
        <v>53220269</v>
      </c>
      <c r="H188" s="362" t="s">
        <v>4239</v>
      </c>
      <c r="I188" s="361">
        <v>32</v>
      </c>
      <c r="J188" s="360"/>
      <c r="K188" s="92"/>
    </row>
    <row r="189" spans="1:11" ht="14.5">
      <c r="A189" s="324" t="s">
        <v>3787</v>
      </c>
      <c r="B189" s="325" t="s">
        <v>3792</v>
      </c>
      <c r="C189" s="325">
        <v>250003</v>
      </c>
      <c r="D189" s="336">
        <v>45798</v>
      </c>
      <c r="E189" s="325" t="s">
        <v>2998</v>
      </c>
      <c r="F189" s="325" t="s">
        <v>3793</v>
      </c>
      <c r="G189" s="325">
        <v>32694709</v>
      </c>
      <c r="H189" s="325" t="s">
        <v>3794</v>
      </c>
      <c r="I189" s="339">
        <v>1920</v>
      </c>
      <c r="J189" s="347"/>
      <c r="K189" s="92"/>
    </row>
    <row r="190" spans="1:11" ht="14.5">
      <c r="A190" s="324" t="s">
        <v>3787</v>
      </c>
      <c r="B190" s="326" t="s">
        <v>3795</v>
      </c>
      <c r="C190" s="326">
        <v>250004</v>
      </c>
      <c r="D190" s="337">
        <v>45798</v>
      </c>
      <c r="E190" s="326" t="s">
        <v>2998</v>
      </c>
      <c r="F190" s="326" t="s">
        <v>3796</v>
      </c>
      <c r="G190" s="326">
        <v>32694709</v>
      </c>
      <c r="H190" s="326" t="s">
        <v>3794</v>
      </c>
      <c r="I190" s="338">
        <v>1800</v>
      </c>
      <c r="J190" s="347"/>
      <c r="K190" s="92"/>
    </row>
    <row r="191" spans="1:11" ht="14.5">
      <c r="A191" s="324" t="s">
        <v>3787</v>
      </c>
      <c r="B191" s="325" t="s">
        <v>3797</v>
      </c>
      <c r="C191" s="325">
        <v>250005</v>
      </c>
      <c r="D191" s="336">
        <v>45798</v>
      </c>
      <c r="E191" s="325" t="s">
        <v>2998</v>
      </c>
      <c r="F191" s="325" t="s">
        <v>3497</v>
      </c>
      <c r="G191" s="325">
        <v>32694709</v>
      </c>
      <c r="H191" s="325" t="s">
        <v>3794</v>
      </c>
      <c r="I191" s="339">
        <v>1800</v>
      </c>
      <c r="J191" s="347"/>
      <c r="K191" s="92"/>
    </row>
    <row r="192" spans="1:11" ht="14.5">
      <c r="A192" s="324" t="s">
        <v>3787</v>
      </c>
      <c r="B192" s="325" t="s">
        <v>3797</v>
      </c>
      <c r="C192" s="325">
        <v>250005</v>
      </c>
      <c r="D192" s="336">
        <v>45799</v>
      </c>
      <c r="E192" s="325" t="s">
        <v>2998</v>
      </c>
      <c r="F192" s="325" t="s">
        <v>3497</v>
      </c>
      <c r="G192" s="325">
        <v>32694709</v>
      </c>
      <c r="H192" s="325" t="s">
        <v>3794</v>
      </c>
      <c r="I192" s="339">
        <v>5930</v>
      </c>
      <c r="J192" s="347"/>
      <c r="K192" s="92"/>
    </row>
    <row r="193" spans="1:11" ht="14.5">
      <c r="A193" s="324" t="s">
        <v>3787</v>
      </c>
      <c r="B193" s="325" t="s">
        <v>3797</v>
      </c>
      <c r="C193" s="325">
        <v>250005</v>
      </c>
      <c r="D193" s="336">
        <v>45800</v>
      </c>
      <c r="E193" s="325" t="s">
        <v>2998</v>
      </c>
      <c r="F193" s="325" t="s">
        <v>3497</v>
      </c>
      <c r="G193" s="325">
        <v>32694709</v>
      </c>
      <c r="H193" s="325" t="s">
        <v>3794</v>
      </c>
      <c r="I193" s="339">
        <v>-920</v>
      </c>
      <c r="J193" s="347"/>
      <c r="K193" s="92"/>
    </row>
    <row r="194" spans="1:11" ht="14.5">
      <c r="A194" s="324" t="s">
        <v>3787</v>
      </c>
      <c r="B194" s="325" t="s">
        <v>3797</v>
      </c>
      <c r="C194" s="325">
        <v>250005</v>
      </c>
      <c r="D194" s="336">
        <v>45801</v>
      </c>
      <c r="E194" s="325" t="s">
        <v>2998</v>
      </c>
      <c r="F194" s="325" t="s">
        <v>3497</v>
      </c>
      <c r="G194" s="325">
        <v>32694709</v>
      </c>
      <c r="H194" s="325" t="s">
        <v>3794</v>
      </c>
      <c r="I194" s="339">
        <v>-1410</v>
      </c>
      <c r="J194" s="347"/>
      <c r="K194" s="92"/>
    </row>
    <row r="195" spans="1:11" ht="14.5">
      <c r="A195" s="324" t="s">
        <v>3787</v>
      </c>
      <c r="B195" s="325" t="s">
        <v>3797</v>
      </c>
      <c r="C195" s="325">
        <v>250005</v>
      </c>
      <c r="D195" s="336">
        <v>45802</v>
      </c>
      <c r="E195" s="325" t="s">
        <v>2998</v>
      </c>
      <c r="F195" s="325" t="s">
        <v>3497</v>
      </c>
      <c r="G195" s="325">
        <v>32694709</v>
      </c>
      <c r="H195" s="325" t="s">
        <v>3794</v>
      </c>
      <c r="I195" s="339">
        <v>-1000</v>
      </c>
      <c r="J195" s="347"/>
      <c r="K195" s="92"/>
    </row>
    <row r="196" spans="1:11" ht="14.5">
      <c r="A196" s="324" t="s">
        <v>3787</v>
      </c>
      <c r="B196" s="325" t="s">
        <v>3797</v>
      </c>
      <c r="C196" s="325">
        <v>250005</v>
      </c>
      <c r="D196" s="336">
        <v>45804</v>
      </c>
      <c r="E196" s="325" t="s">
        <v>2998</v>
      </c>
      <c r="F196" s="325" t="s">
        <v>3497</v>
      </c>
      <c r="G196" s="325">
        <v>32694709</v>
      </c>
      <c r="H196" s="325" t="s">
        <v>3794</v>
      </c>
      <c r="I196" s="339">
        <v>-800</v>
      </c>
      <c r="J196" s="347"/>
      <c r="K196" s="92"/>
    </row>
    <row r="197" spans="1:11" ht="14.5">
      <c r="A197" s="324" t="s">
        <v>3787</v>
      </c>
      <c r="B197" s="325" t="s">
        <v>3797</v>
      </c>
      <c r="C197" s="325">
        <v>250005</v>
      </c>
      <c r="D197" s="336">
        <v>45809</v>
      </c>
      <c r="E197" s="325" t="s">
        <v>2998</v>
      </c>
      <c r="F197" s="325" t="s">
        <v>3497</v>
      </c>
      <c r="G197" s="325">
        <v>32694709</v>
      </c>
      <c r="H197" s="325" t="s">
        <v>3794</v>
      </c>
      <c r="I197" s="339">
        <v>-800</v>
      </c>
      <c r="J197" s="346"/>
      <c r="K197" s="92"/>
    </row>
    <row r="198" spans="1:11" ht="14.5">
      <c r="A198" s="324" t="s">
        <v>3880</v>
      </c>
      <c r="B198" s="325" t="s">
        <v>3884</v>
      </c>
      <c r="C198" s="325">
        <v>250006</v>
      </c>
      <c r="D198" s="336">
        <v>45798</v>
      </c>
      <c r="E198" s="325" t="s">
        <v>2998</v>
      </c>
      <c r="F198" s="325" t="s">
        <v>3885</v>
      </c>
      <c r="G198" s="325">
        <v>32694709</v>
      </c>
      <c r="H198" s="325" t="s">
        <v>3794</v>
      </c>
      <c r="I198" s="339">
        <v>810</v>
      </c>
      <c r="J198" s="347"/>
      <c r="K198" s="92"/>
    </row>
    <row r="199" spans="1:11" ht="14">
      <c r="A199" s="355" t="s">
        <v>4098</v>
      </c>
      <c r="B199" s="356" t="s">
        <v>4159</v>
      </c>
      <c r="C199" s="356">
        <v>504013</v>
      </c>
      <c r="D199" s="357">
        <v>45783</v>
      </c>
      <c r="E199" s="356" t="s">
        <v>3810</v>
      </c>
      <c r="F199" s="356" t="s">
        <v>4115</v>
      </c>
      <c r="G199" s="356"/>
      <c r="H199" s="356" t="s">
        <v>4160</v>
      </c>
      <c r="I199" s="361">
        <v>2.5</v>
      </c>
      <c r="J199" s="360"/>
      <c r="K199" s="92"/>
    </row>
    <row r="200" spans="1:11" ht="14.5">
      <c r="A200" s="324" t="s">
        <v>3880</v>
      </c>
      <c r="B200" s="326" t="s">
        <v>3886</v>
      </c>
      <c r="C200" s="326">
        <v>250007</v>
      </c>
      <c r="D200" s="337">
        <v>45798</v>
      </c>
      <c r="E200" s="326" t="s">
        <v>2998</v>
      </c>
      <c r="F200" s="326" t="s">
        <v>3887</v>
      </c>
      <c r="G200" s="326">
        <v>32694709</v>
      </c>
      <c r="H200" s="326" t="s">
        <v>3794</v>
      </c>
      <c r="I200" s="338">
        <v>600</v>
      </c>
      <c r="J200" s="347"/>
      <c r="K200" s="92"/>
    </row>
    <row r="201" spans="1:11" ht="14">
      <c r="A201" s="355" t="s">
        <v>4098</v>
      </c>
      <c r="B201" s="362" t="s">
        <v>4189</v>
      </c>
      <c r="C201" s="362">
        <v>505005</v>
      </c>
      <c r="D201" s="363">
        <v>45786</v>
      </c>
      <c r="E201" s="362" t="s">
        <v>4190</v>
      </c>
      <c r="F201" s="362" t="s">
        <v>4115</v>
      </c>
      <c r="G201" s="362"/>
      <c r="H201" s="362" t="s">
        <v>4160</v>
      </c>
      <c r="I201" s="364">
        <v>3.65</v>
      </c>
      <c r="J201" s="360"/>
      <c r="K201" s="92"/>
    </row>
    <row r="202" spans="1:11" ht="14">
      <c r="A202" s="355" t="s">
        <v>4098</v>
      </c>
      <c r="B202" s="356" t="s">
        <v>4236</v>
      </c>
      <c r="C202" s="356">
        <v>250100001</v>
      </c>
      <c r="D202" s="357">
        <v>45804</v>
      </c>
      <c r="E202" s="356" t="s">
        <v>2998</v>
      </c>
      <c r="F202" s="356" t="s">
        <v>5769</v>
      </c>
      <c r="G202" s="356">
        <v>55907181</v>
      </c>
      <c r="H202" s="356" t="s">
        <v>4237</v>
      </c>
      <c r="I202" s="361">
        <v>600</v>
      </c>
      <c r="J202" s="360"/>
      <c r="K202" s="92"/>
    </row>
    <row r="203" spans="1:11" ht="14">
      <c r="A203" s="355" t="s">
        <v>4098</v>
      </c>
      <c r="B203" s="362" t="s">
        <v>4238</v>
      </c>
      <c r="C203" s="362">
        <v>2025541</v>
      </c>
      <c r="D203" s="363">
        <v>45804</v>
      </c>
      <c r="E203" s="362" t="s">
        <v>2998</v>
      </c>
      <c r="F203" s="362" t="s">
        <v>5770</v>
      </c>
      <c r="G203" s="362">
        <v>53220269</v>
      </c>
      <c r="H203" s="362" t="s">
        <v>4239</v>
      </c>
      <c r="I203" s="364">
        <v>30.63</v>
      </c>
      <c r="J203" s="360"/>
      <c r="K203" s="92"/>
    </row>
    <row r="204" spans="1:11" ht="14">
      <c r="A204" s="355" t="s">
        <v>4098</v>
      </c>
      <c r="B204" s="362" t="s">
        <v>4219</v>
      </c>
      <c r="C204" s="362">
        <v>505013014</v>
      </c>
      <c r="D204" s="363">
        <v>45792</v>
      </c>
      <c r="E204" s="362" t="s">
        <v>4038</v>
      </c>
      <c r="F204" s="362" t="s">
        <v>4220</v>
      </c>
      <c r="G204" s="362"/>
      <c r="H204" s="362" t="s">
        <v>4160</v>
      </c>
      <c r="I204" s="364">
        <v>29.9</v>
      </c>
      <c r="J204" s="360"/>
      <c r="K204" s="92"/>
    </row>
    <row r="205" spans="1:11" ht="14">
      <c r="A205" s="355" t="s">
        <v>4098</v>
      </c>
      <c r="B205" s="362" t="s">
        <v>4243</v>
      </c>
      <c r="C205" s="362">
        <v>320502808</v>
      </c>
      <c r="D205" s="363">
        <v>45807</v>
      </c>
      <c r="E205" s="362" t="s">
        <v>2998</v>
      </c>
      <c r="F205" s="362" t="s">
        <v>5771</v>
      </c>
      <c r="G205" s="362">
        <v>27792064</v>
      </c>
      <c r="H205" s="362" t="s">
        <v>4244</v>
      </c>
      <c r="I205" s="364">
        <v>112.3</v>
      </c>
      <c r="J205" s="360"/>
      <c r="K205" s="92"/>
    </row>
    <row r="206" spans="1:11" ht="14">
      <c r="A206" s="355" t="s">
        <v>4098</v>
      </c>
      <c r="B206" s="356" t="s">
        <v>4245</v>
      </c>
      <c r="C206" s="356">
        <v>25005</v>
      </c>
      <c r="D206" s="357">
        <v>45814</v>
      </c>
      <c r="E206" s="356" t="s">
        <v>2998</v>
      </c>
      <c r="F206" s="356" t="s">
        <v>4246</v>
      </c>
      <c r="G206" s="356">
        <v>54685770</v>
      </c>
      <c r="H206" s="356" t="s">
        <v>3710</v>
      </c>
      <c r="I206" s="361">
        <v>110</v>
      </c>
      <c r="J206" s="360"/>
      <c r="K206" s="92"/>
    </row>
    <row r="207" spans="1:11" ht="14">
      <c r="A207" s="355" t="s">
        <v>4098</v>
      </c>
      <c r="B207" s="356" t="s">
        <v>4221</v>
      </c>
      <c r="C207" s="356">
        <v>505013014</v>
      </c>
      <c r="D207" s="357">
        <v>45792</v>
      </c>
      <c r="E207" s="356" t="s">
        <v>4038</v>
      </c>
      <c r="F207" s="356" t="s">
        <v>4222</v>
      </c>
      <c r="G207" s="356"/>
      <c r="H207" s="356" t="s">
        <v>4160</v>
      </c>
      <c r="I207" s="361">
        <v>4.99</v>
      </c>
      <c r="J207" s="360"/>
      <c r="K207" s="92"/>
    </row>
    <row r="208" spans="1:11" ht="14.5">
      <c r="A208" s="324" t="s">
        <v>3569</v>
      </c>
      <c r="B208" s="325" t="s">
        <v>3570</v>
      </c>
      <c r="C208" s="325">
        <v>12300054</v>
      </c>
      <c r="D208" s="337">
        <v>45814</v>
      </c>
      <c r="E208" s="325" t="s">
        <v>2998</v>
      </c>
      <c r="F208" s="325" t="s">
        <v>3571</v>
      </c>
      <c r="G208" s="325">
        <v>55072895</v>
      </c>
      <c r="H208" s="325" t="s">
        <v>5772</v>
      </c>
      <c r="I208" s="339">
        <v>710</v>
      </c>
      <c r="J208" s="347"/>
      <c r="K208" s="92"/>
    </row>
    <row r="209" spans="1:11" ht="14.5">
      <c r="A209" s="324" t="s">
        <v>3569</v>
      </c>
      <c r="B209" s="326" t="s">
        <v>3572</v>
      </c>
      <c r="C209" s="326">
        <v>12300055</v>
      </c>
      <c r="D209" s="337">
        <v>45814</v>
      </c>
      <c r="E209" s="326" t="s">
        <v>2998</v>
      </c>
      <c r="F209" s="326" t="s">
        <v>3573</v>
      </c>
      <c r="G209" s="326">
        <v>55072895</v>
      </c>
      <c r="H209" s="325" t="s">
        <v>5772</v>
      </c>
      <c r="I209" s="338">
        <v>750</v>
      </c>
      <c r="J209" s="347"/>
      <c r="K209" s="92"/>
    </row>
    <row r="210" spans="1:11" ht="14.5">
      <c r="A210" s="324" t="s">
        <v>3569</v>
      </c>
      <c r="B210" s="326" t="s">
        <v>3574</v>
      </c>
      <c r="C210" s="326">
        <v>12300058</v>
      </c>
      <c r="D210" s="337">
        <v>45814</v>
      </c>
      <c r="E210" s="326" t="s">
        <v>2998</v>
      </c>
      <c r="F210" s="326" t="s">
        <v>3575</v>
      </c>
      <c r="G210" s="326">
        <v>55072895</v>
      </c>
      <c r="H210" s="325" t="s">
        <v>5772</v>
      </c>
      <c r="I210" s="338">
        <v>1100</v>
      </c>
      <c r="J210" s="347"/>
      <c r="K210" s="92"/>
    </row>
    <row r="211" spans="1:11" ht="14.5">
      <c r="A211" s="324" t="s">
        <v>3569</v>
      </c>
      <c r="B211" s="326" t="s">
        <v>3576</v>
      </c>
      <c r="C211" s="326">
        <v>12300061</v>
      </c>
      <c r="D211" s="337">
        <v>45814</v>
      </c>
      <c r="E211" s="326" t="s">
        <v>2998</v>
      </c>
      <c r="F211" s="326" t="s">
        <v>3577</v>
      </c>
      <c r="G211" s="326">
        <v>55072895</v>
      </c>
      <c r="H211" s="325" t="s">
        <v>5772</v>
      </c>
      <c r="I211" s="338">
        <v>1401</v>
      </c>
      <c r="J211" s="347"/>
      <c r="K211" s="92"/>
    </row>
    <row r="212" spans="1:11" ht="42">
      <c r="A212" s="355" t="s">
        <v>4098</v>
      </c>
      <c r="B212" s="356" t="s">
        <v>5587</v>
      </c>
      <c r="C212" s="356" t="s">
        <v>5587</v>
      </c>
      <c r="D212" s="357">
        <v>45813</v>
      </c>
      <c r="E212" s="356" t="s">
        <v>2998</v>
      </c>
      <c r="F212" s="358" t="s">
        <v>5588</v>
      </c>
      <c r="G212" s="356"/>
      <c r="H212" s="358" t="s">
        <v>5579</v>
      </c>
      <c r="I212" s="361">
        <v>13448.48</v>
      </c>
      <c r="J212" s="360"/>
      <c r="K212" s="92"/>
    </row>
    <row r="213" spans="1:11" ht="14.5">
      <c r="A213" s="324" t="s">
        <v>3057</v>
      </c>
      <c r="B213" s="326" t="s">
        <v>3058</v>
      </c>
      <c r="C213" s="326">
        <v>25033</v>
      </c>
      <c r="D213" s="337">
        <v>45814</v>
      </c>
      <c r="E213" s="326" t="s">
        <v>2998</v>
      </c>
      <c r="F213" s="326" t="s">
        <v>3059</v>
      </c>
      <c r="G213" s="326"/>
      <c r="H213" s="326" t="s">
        <v>3060</v>
      </c>
      <c r="I213" s="338">
        <v>2160.67</v>
      </c>
      <c r="J213" s="347"/>
      <c r="K213" s="92"/>
    </row>
    <row r="214" spans="1:11" ht="14.5">
      <c r="A214" s="324" t="s">
        <v>3742</v>
      </c>
      <c r="B214" s="325" t="s">
        <v>3058</v>
      </c>
      <c r="C214" s="325">
        <v>25033</v>
      </c>
      <c r="D214" s="336">
        <v>45814</v>
      </c>
      <c r="E214" s="325" t="s">
        <v>2998</v>
      </c>
      <c r="F214" s="325" t="s">
        <v>3059</v>
      </c>
      <c r="G214" s="325"/>
      <c r="H214" s="325" t="s">
        <v>3060</v>
      </c>
      <c r="I214" s="339">
        <v>2160.67</v>
      </c>
      <c r="J214" s="347"/>
      <c r="K214" s="92"/>
    </row>
    <row r="215" spans="1:11" ht="14.5">
      <c r="A215" s="324" t="s">
        <v>3057</v>
      </c>
      <c r="B215" s="325" t="s">
        <v>3061</v>
      </c>
      <c r="C215" s="325">
        <v>25034</v>
      </c>
      <c r="D215" s="336">
        <v>45814</v>
      </c>
      <c r="E215" s="325" t="s">
        <v>2998</v>
      </c>
      <c r="F215" s="325" t="s">
        <v>3059</v>
      </c>
      <c r="G215" s="325"/>
      <c r="H215" s="325" t="s">
        <v>1482</v>
      </c>
      <c r="I215" s="339">
        <v>70.95</v>
      </c>
      <c r="J215" s="347"/>
      <c r="K215" s="92"/>
    </row>
    <row r="216" spans="1:11" ht="14.5">
      <c r="A216" s="324" t="s">
        <v>3569</v>
      </c>
      <c r="B216" s="326" t="s">
        <v>3578</v>
      </c>
      <c r="C216" s="326">
        <v>12300062</v>
      </c>
      <c r="D216" s="337">
        <v>45814</v>
      </c>
      <c r="E216" s="326" t="s">
        <v>2998</v>
      </c>
      <c r="F216" s="326" t="s">
        <v>3579</v>
      </c>
      <c r="G216" s="326">
        <v>55072895</v>
      </c>
      <c r="H216" s="325" t="s">
        <v>5772</v>
      </c>
      <c r="I216" s="338">
        <v>1160</v>
      </c>
      <c r="J216" s="347"/>
      <c r="K216" s="92"/>
    </row>
    <row r="217" spans="1:11" ht="29">
      <c r="A217" s="324" t="s">
        <v>3787</v>
      </c>
      <c r="B217" s="325" t="s">
        <v>3798</v>
      </c>
      <c r="C217" s="325">
        <v>32025</v>
      </c>
      <c r="D217" s="336">
        <v>45817</v>
      </c>
      <c r="E217" s="325" t="s">
        <v>2998</v>
      </c>
      <c r="F217" s="325" t="s">
        <v>3799</v>
      </c>
      <c r="G217" s="325">
        <v>35546581</v>
      </c>
      <c r="H217" s="325" t="s">
        <v>3800</v>
      </c>
      <c r="I217" s="339">
        <v>1890</v>
      </c>
      <c r="J217" s="347"/>
      <c r="K217" s="92"/>
    </row>
    <row r="218" spans="1:11" ht="14.5">
      <c r="A218" s="324" t="s">
        <v>3787</v>
      </c>
      <c r="B218" s="325" t="s">
        <v>3801</v>
      </c>
      <c r="C218" s="325">
        <v>20250171</v>
      </c>
      <c r="D218" s="336">
        <v>45814</v>
      </c>
      <c r="E218" s="325" t="s">
        <v>2998</v>
      </c>
      <c r="F218" s="325" t="s">
        <v>3802</v>
      </c>
      <c r="G218" s="325">
        <v>50311638</v>
      </c>
      <c r="H218" s="325" t="s">
        <v>3789</v>
      </c>
      <c r="I218" s="339">
        <v>977.19</v>
      </c>
      <c r="J218" s="347"/>
      <c r="K218" s="92"/>
    </row>
    <row r="219" spans="1:11" ht="14.5">
      <c r="A219" s="324" t="s">
        <v>3787</v>
      </c>
      <c r="B219" s="326" t="s">
        <v>3803</v>
      </c>
      <c r="C219" s="326">
        <v>250010</v>
      </c>
      <c r="D219" s="336">
        <v>45814</v>
      </c>
      <c r="E219" s="326" t="s">
        <v>2998</v>
      </c>
      <c r="F219" s="326" t="s">
        <v>3804</v>
      </c>
      <c r="G219" s="326">
        <v>32694709</v>
      </c>
      <c r="H219" s="326" t="s">
        <v>3794</v>
      </c>
      <c r="I219" s="338">
        <v>960</v>
      </c>
      <c r="J219" s="347"/>
      <c r="K219" s="92"/>
    </row>
    <row r="220" spans="1:11" ht="14.5">
      <c r="A220" s="324" t="s">
        <v>3787</v>
      </c>
      <c r="B220" s="325" t="s">
        <v>3805</v>
      </c>
      <c r="C220" s="325">
        <v>250008</v>
      </c>
      <c r="D220" s="336">
        <v>45814</v>
      </c>
      <c r="E220" s="325" t="s">
        <v>2998</v>
      </c>
      <c r="F220" s="325" t="s">
        <v>3349</v>
      </c>
      <c r="G220" s="325">
        <v>32694709</v>
      </c>
      <c r="H220" s="325" t="s">
        <v>3794</v>
      </c>
      <c r="I220" s="339">
        <v>1500</v>
      </c>
      <c r="J220" s="347"/>
      <c r="K220" s="92"/>
    </row>
    <row r="221" spans="1:11" ht="14.5">
      <c r="A221" s="324" t="s">
        <v>3880</v>
      </c>
      <c r="B221" s="326" t="s">
        <v>3888</v>
      </c>
      <c r="C221" s="326">
        <v>250009</v>
      </c>
      <c r="D221" s="336">
        <v>45814</v>
      </c>
      <c r="E221" s="326" t="s">
        <v>2998</v>
      </c>
      <c r="F221" s="326" t="s">
        <v>3889</v>
      </c>
      <c r="G221" s="326">
        <v>32694709</v>
      </c>
      <c r="H221" s="326" t="s">
        <v>3794</v>
      </c>
      <c r="I221" s="338">
        <v>810</v>
      </c>
      <c r="J221" s="347"/>
      <c r="K221" s="92"/>
    </row>
    <row r="222" spans="1:11" ht="14.5">
      <c r="A222" s="324" t="s">
        <v>3880</v>
      </c>
      <c r="B222" s="326" t="s">
        <v>3890</v>
      </c>
      <c r="C222" s="326">
        <v>250011</v>
      </c>
      <c r="D222" s="336">
        <v>45814</v>
      </c>
      <c r="E222" s="326" t="s">
        <v>2998</v>
      </c>
      <c r="F222" s="326" t="s">
        <v>3304</v>
      </c>
      <c r="G222" s="326">
        <v>32694709</v>
      </c>
      <c r="H222" s="326" t="s">
        <v>3794</v>
      </c>
      <c r="I222" s="338">
        <v>900</v>
      </c>
      <c r="J222" s="347"/>
      <c r="K222" s="92"/>
    </row>
    <row r="223" spans="1:11" ht="14.5">
      <c r="A223" s="324" t="s">
        <v>3742</v>
      </c>
      <c r="B223" s="325" t="s">
        <v>3743</v>
      </c>
      <c r="C223" s="325">
        <v>25035</v>
      </c>
      <c r="D223" s="336">
        <v>45814</v>
      </c>
      <c r="E223" s="325" t="s">
        <v>2998</v>
      </c>
      <c r="F223" s="325" t="s">
        <v>3059</v>
      </c>
      <c r="G223" s="325"/>
      <c r="H223" s="325" t="s">
        <v>3744</v>
      </c>
      <c r="I223" s="339">
        <v>70.95</v>
      </c>
      <c r="J223" s="347"/>
      <c r="K223" s="92"/>
    </row>
    <row r="224" spans="1:11" ht="14.5">
      <c r="A224" s="324" t="s">
        <v>3787</v>
      </c>
      <c r="B224" s="326" t="s">
        <v>3806</v>
      </c>
      <c r="C224" s="326">
        <v>2025031</v>
      </c>
      <c r="D224" s="336">
        <v>45876</v>
      </c>
      <c r="E224" s="326" t="s">
        <v>2998</v>
      </c>
      <c r="F224" s="326" t="s">
        <v>3807</v>
      </c>
      <c r="G224" s="326">
        <v>32462832</v>
      </c>
      <c r="H224" s="326" t="s">
        <v>3808</v>
      </c>
      <c r="I224" s="338">
        <v>738</v>
      </c>
      <c r="J224" s="347"/>
      <c r="K224" s="92"/>
    </row>
    <row r="225" spans="1:11" ht="28">
      <c r="A225" s="355" t="s">
        <v>4098</v>
      </c>
      <c r="B225" s="362" t="s">
        <v>4258</v>
      </c>
      <c r="C225" s="362">
        <v>202514</v>
      </c>
      <c r="D225" s="363">
        <v>45832</v>
      </c>
      <c r="E225" s="362" t="s">
        <v>2998</v>
      </c>
      <c r="F225" s="362" t="s">
        <v>4259</v>
      </c>
      <c r="G225" s="362"/>
      <c r="H225" s="362" t="s">
        <v>4260</v>
      </c>
      <c r="I225" s="364">
        <v>200</v>
      </c>
      <c r="J225" s="360"/>
      <c r="K225" s="92"/>
    </row>
    <row r="226" spans="1:11" ht="14">
      <c r="A226" s="355" t="s">
        <v>4098</v>
      </c>
      <c r="B226" s="356" t="s">
        <v>4261</v>
      </c>
      <c r="C226" s="356">
        <v>25121</v>
      </c>
      <c r="D226" s="357">
        <v>45807</v>
      </c>
      <c r="E226" s="356" t="s">
        <v>2998</v>
      </c>
      <c r="F226" s="356" t="s">
        <v>5773</v>
      </c>
      <c r="G226" s="356">
        <v>35947713</v>
      </c>
      <c r="H226" s="356" t="s">
        <v>4262</v>
      </c>
      <c r="I226" s="361">
        <v>390.83</v>
      </c>
      <c r="J226" s="360"/>
      <c r="K226" s="92"/>
    </row>
    <row r="227" spans="1:11" ht="14.5">
      <c r="A227" s="324" t="s">
        <v>3880</v>
      </c>
      <c r="B227" s="326" t="s">
        <v>3891</v>
      </c>
      <c r="C227" s="326">
        <v>506004012</v>
      </c>
      <c r="D227" s="336">
        <v>45814</v>
      </c>
      <c r="E227" s="326" t="s">
        <v>3607</v>
      </c>
      <c r="F227" s="326" t="s">
        <v>3892</v>
      </c>
      <c r="G227" s="326"/>
      <c r="H227" s="326" t="s">
        <v>3883</v>
      </c>
      <c r="I227" s="338">
        <v>43.87</v>
      </c>
      <c r="J227" s="347"/>
      <c r="K227" s="92"/>
    </row>
    <row r="228" spans="1:11" ht="14.5">
      <c r="A228" s="324" t="s">
        <v>3880</v>
      </c>
      <c r="B228" s="325" t="s">
        <v>3893</v>
      </c>
      <c r="C228" s="325">
        <v>506004012</v>
      </c>
      <c r="D228" s="336">
        <v>45814</v>
      </c>
      <c r="E228" s="325" t="s">
        <v>3335</v>
      </c>
      <c r="F228" s="325" t="s">
        <v>3894</v>
      </c>
      <c r="G228" s="325"/>
      <c r="H228" s="325" t="s">
        <v>3883</v>
      </c>
      <c r="I228" s="339">
        <v>6.73</v>
      </c>
      <c r="J228" s="347"/>
      <c r="K228" s="92"/>
    </row>
    <row r="229" spans="1:11" ht="28">
      <c r="A229" s="355" t="s">
        <v>4098</v>
      </c>
      <c r="B229" s="356" t="s">
        <v>4263</v>
      </c>
      <c r="C229" s="356">
        <v>20252237</v>
      </c>
      <c r="D229" s="357">
        <v>45814</v>
      </c>
      <c r="E229" s="356" t="s">
        <v>2998</v>
      </c>
      <c r="F229" s="356" t="s">
        <v>5774</v>
      </c>
      <c r="G229" s="356">
        <v>45268193</v>
      </c>
      <c r="H229" s="356" t="s">
        <v>4264</v>
      </c>
      <c r="I229" s="361">
        <v>87.1</v>
      </c>
      <c r="J229" s="360"/>
      <c r="K229" s="92"/>
    </row>
    <row r="230" spans="1:11" ht="14.5">
      <c r="A230" s="324" t="s">
        <v>3880</v>
      </c>
      <c r="B230" s="325" t="s">
        <v>3895</v>
      </c>
      <c r="C230" s="325">
        <v>506004012</v>
      </c>
      <c r="D230" s="336">
        <v>45814</v>
      </c>
      <c r="E230" s="325" t="s">
        <v>3610</v>
      </c>
      <c r="F230" s="325" t="s">
        <v>3896</v>
      </c>
      <c r="G230" s="325"/>
      <c r="H230" s="325" t="s">
        <v>3883</v>
      </c>
      <c r="I230" s="339">
        <v>175</v>
      </c>
      <c r="J230" s="347"/>
      <c r="K230" s="92"/>
    </row>
    <row r="231" spans="1:11" ht="14.5">
      <c r="A231" s="324" t="s">
        <v>3880</v>
      </c>
      <c r="B231" s="326" t="s">
        <v>3898</v>
      </c>
      <c r="C231" s="326">
        <v>506004012</v>
      </c>
      <c r="D231" s="336">
        <v>45814</v>
      </c>
      <c r="E231" s="326" t="s">
        <v>3354</v>
      </c>
      <c r="F231" s="326" t="s">
        <v>3892</v>
      </c>
      <c r="G231" s="326"/>
      <c r="H231" s="326" t="s">
        <v>3883</v>
      </c>
      <c r="I231" s="338">
        <v>25.95</v>
      </c>
      <c r="J231" s="347"/>
      <c r="K231" s="92"/>
    </row>
    <row r="232" spans="1:11" ht="14.5">
      <c r="A232" s="324" t="s">
        <v>3880</v>
      </c>
      <c r="B232" s="325" t="s">
        <v>3899</v>
      </c>
      <c r="C232" s="325">
        <v>506004012</v>
      </c>
      <c r="D232" s="336">
        <v>45814</v>
      </c>
      <c r="E232" s="325" t="s">
        <v>3354</v>
      </c>
      <c r="F232" s="325" t="s">
        <v>3900</v>
      </c>
      <c r="G232" s="325"/>
      <c r="H232" s="325" t="s">
        <v>3883</v>
      </c>
      <c r="I232" s="339">
        <v>29.4</v>
      </c>
      <c r="J232" s="347"/>
      <c r="K232" s="92"/>
    </row>
    <row r="233" spans="1:11" ht="14.5">
      <c r="A233" s="324" t="s">
        <v>3880</v>
      </c>
      <c r="B233" s="326" t="s">
        <v>3901</v>
      </c>
      <c r="C233" s="326">
        <v>506004012</v>
      </c>
      <c r="D233" s="336">
        <v>45814</v>
      </c>
      <c r="E233" s="326" t="s">
        <v>3603</v>
      </c>
      <c r="F233" s="326" t="s">
        <v>3902</v>
      </c>
      <c r="G233" s="326"/>
      <c r="H233" s="326" t="s">
        <v>3883</v>
      </c>
      <c r="I233" s="338">
        <v>40</v>
      </c>
      <c r="J233" s="347"/>
      <c r="K233" s="92"/>
    </row>
    <row r="234" spans="1:11" ht="14.5">
      <c r="A234" s="324" t="s">
        <v>3880</v>
      </c>
      <c r="B234" s="325" t="s">
        <v>3903</v>
      </c>
      <c r="C234" s="325">
        <v>506004012</v>
      </c>
      <c r="D234" s="336">
        <v>45814</v>
      </c>
      <c r="E234" s="325" t="s">
        <v>3597</v>
      </c>
      <c r="F234" s="325" t="s">
        <v>3904</v>
      </c>
      <c r="G234" s="325"/>
      <c r="H234" s="325" t="s">
        <v>3883</v>
      </c>
      <c r="I234" s="339">
        <v>15</v>
      </c>
      <c r="J234" s="347"/>
      <c r="K234" s="92"/>
    </row>
    <row r="235" spans="1:11" ht="14.5">
      <c r="A235" s="324" t="s">
        <v>3880</v>
      </c>
      <c r="B235" s="326" t="s">
        <v>3905</v>
      </c>
      <c r="C235" s="326">
        <v>506004012</v>
      </c>
      <c r="D235" s="336">
        <v>45814</v>
      </c>
      <c r="E235" s="326" t="s">
        <v>3906</v>
      </c>
      <c r="F235" s="326" t="s">
        <v>3907</v>
      </c>
      <c r="G235" s="326"/>
      <c r="H235" s="326" t="s">
        <v>3883</v>
      </c>
      <c r="I235" s="338">
        <v>244.7</v>
      </c>
      <c r="J235" s="347"/>
      <c r="K235" s="92"/>
    </row>
    <row r="236" spans="1:11" ht="14.5">
      <c r="A236" s="324" t="s">
        <v>3880</v>
      </c>
      <c r="B236" s="325" t="s">
        <v>3897</v>
      </c>
      <c r="C236" s="325">
        <v>506004012</v>
      </c>
      <c r="D236" s="336">
        <v>45814</v>
      </c>
      <c r="E236" s="325" t="s">
        <v>3658</v>
      </c>
      <c r="F236" s="325" t="s">
        <v>3892</v>
      </c>
      <c r="G236" s="325"/>
      <c r="H236" s="325" t="s">
        <v>3883</v>
      </c>
      <c r="I236" s="339">
        <v>31.54</v>
      </c>
      <c r="J236" s="347"/>
      <c r="K236" s="92"/>
    </row>
    <row r="237" spans="1:11" ht="28">
      <c r="A237" s="355" t="s">
        <v>4098</v>
      </c>
      <c r="B237" s="362" t="s">
        <v>4265</v>
      </c>
      <c r="C237" s="362">
        <v>2025004</v>
      </c>
      <c r="D237" s="363">
        <v>45814</v>
      </c>
      <c r="E237" s="362" t="s">
        <v>2998</v>
      </c>
      <c r="F237" s="362" t="s">
        <v>4266</v>
      </c>
      <c r="G237" s="362">
        <v>42352703</v>
      </c>
      <c r="H237" s="362" t="s">
        <v>4267</v>
      </c>
      <c r="I237" s="364">
        <v>1500</v>
      </c>
      <c r="J237" s="360"/>
      <c r="K237" s="92"/>
    </row>
    <row r="238" spans="1:11" ht="14">
      <c r="A238" s="355" t="s">
        <v>4098</v>
      </c>
      <c r="B238" s="362" t="s">
        <v>4249</v>
      </c>
      <c r="C238" s="362">
        <v>25029</v>
      </c>
      <c r="D238" s="357">
        <v>45814</v>
      </c>
      <c r="E238" s="362" t="s">
        <v>2998</v>
      </c>
      <c r="F238" s="362" t="s">
        <v>4248</v>
      </c>
      <c r="G238" s="362"/>
      <c r="H238" s="362" t="s">
        <v>4146</v>
      </c>
      <c r="I238" s="364">
        <v>8.8000000000000007</v>
      </c>
      <c r="J238" s="360"/>
      <c r="K238" s="92"/>
    </row>
    <row r="239" spans="1:11" ht="14">
      <c r="A239" s="355" t="s">
        <v>4098</v>
      </c>
      <c r="B239" s="362" t="s">
        <v>4247</v>
      </c>
      <c r="C239" s="362">
        <v>25028</v>
      </c>
      <c r="D239" s="357">
        <v>45814</v>
      </c>
      <c r="E239" s="362" t="s">
        <v>2998</v>
      </c>
      <c r="F239" s="362" t="s">
        <v>4248</v>
      </c>
      <c r="G239" s="362"/>
      <c r="H239" s="362" t="s">
        <v>4146</v>
      </c>
      <c r="I239" s="364">
        <v>28.25</v>
      </c>
      <c r="J239" s="360"/>
      <c r="K239" s="92"/>
    </row>
    <row r="240" spans="1:11" ht="14">
      <c r="A240" s="355" t="s">
        <v>4098</v>
      </c>
      <c r="B240" s="362" t="s">
        <v>4250</v>
      </c>
      <c r="C240" s="362">
        <v>25030</v>
      </c>
      <c r="D240" s="357">
        <v>45814</v>
      </c>
      <c r="E240" s="362" t="s">
        <v>2998</v>
      </c>
      <c r="F240" s="362" t="s">
        <v>4251</v>
      </c>
      <c r="G240" s="362"/>
      <c r="H240" s="362" t="s">
        <v>4146</v>
      </c>
      <c r="I240" s="364">
        <v>146.08000000000001</v>
      </c>
      <c r="J240" s="360"/>
      <c r="K240" s="92"/>
    </row>
    <row r="241" spans="1:11" ht="14">
      <c r="A241" s="355" t="s">
        <v>4098</v>
      </c>
      <c r="B241" s="356" t="s">
        <v>4252</v>
      </c>
      <c r="C241" s="356">
        <v>25031</v>
      </c>
      <c r="D241" s="357">
        <v>45814</v>
      </c>
      <c r="E241" s="356" t="s">
        <v>2998</v>
      </c>
      <c r="F241" s="356" t="s">
        <v>4251</v>
      </c>
      <c r="G241" s="356"/>
      <c r="H241" s="356" t="s">
        <v>4146</v>
      </c>
      <c r="I241" s="361">
        <v>8.8000000000000007</v>
      </c>
      <c r="J241" s="360"/>
      <c r="K241" s="92"/>
    </row>
    <row r="242" spans="1:11" ht="14">
      <c r="A242" s="355" t="s">
        <v>4098</v>
      </c>
      <c r="B242" s="362" t="s">
        <v>4253</v>
      </c>
      <c r="C242" s="362">
        <v>25032</v>
      </c>
      <c r="D242" s="357">
        <v>45814</v>
      </c>
      <c r="E242" s="362" t="s">
        <v>2998</v>
      </c>
      <c r="F242" s="362" t="s">
        <v>4254</v>
      </c>
      <c r="G242" s="362"/>
      <c r="H242" s="362" t="s">
        <v>4113</v>
      </c>
      <c r="I242" s="364">
        <v>376.35</v>
      </c>
      <c r="J242" s="360"/>
      <c r="K242" s="92"/>
    </row>
    <row r="243" spans="1:11" ht="28">
      <c r="A243" s="355" t="s">
        <v>4098</v>
      </c>
      <c r="B243" s="356" t="s">
        <v>4268</v>
      </c>
      <c r="C243" s="356">
        <v>2500443</v>
      </c>
      <c r="D243" s="357">
        <v>45814</v>
      </c>
      <c r="E243" s="356" t="s">
        <v>2998</v>
      </c>
      <c r="F243" s="356" t="s">
        <v>4269</v>
      </c>
      <c r="G243" s="356">
        <v>35787228</v>
      </c>
      <c r="H243" s="356" t="s">
        <v>4270</v>
      </c>
      <c r="I243" s="361">
        <v>1476</v>
      </c>
      <c r="J243" s="360"/>
      <c r="K243" s="92"/>
    </row>
    <row r="244" spans="1:11" ht="29">
      <c r="A244" s="324" t="s">
        <v>4621</v>
      </c>
      <c r="B244" s="326" t="s">
        <v>5015</v>
      </c>
      <c r="C244" s="326">
        <v>511110</v>
      </c>
      <c r="D244" s="336">
        <v>45966</v>
      </c>
      <c r="E244" s="326" t="s">
        <v>4767</v>
      </c>
      <c r="F244" s="326" t="s">
        <v>5562</v>
      </c>
      <c r="G244" s="326">
        <v>151700</v>
      </c>
      <c r="H244" s="326" t="s">
        <v>4999</v>
      </c>
      <c r="I244" s="338">
        <v>121.75</v>
      </c>
      <c r="J244" s="347"/>
      <c r="K244" s="92"/>
    </row>
    <row r="245" spans="1:11" ht="14">
      <c r="A245" s="373" t="s">
        <v>4098</v>
      </c>
      <c r="B245" s="374" t="s">
        <v>5589</v>
      </c>
      <c r="C245" s="374">
        <v>2501187</v>
      </c>
      <c r="D245" s="375">
        <v>45817</v>
      </c>
      <c r="E245" s="374" t="s">
        <v>2998</v>
      </c>
      <c r="F245" s="374" t="s">
        <v>5590</v>
      </c>
      <c r="G245" s="374">
        <v>35825502</v>
      </c>
      <c r="H245" s="374" t="s">
        <v>4282</v>
      </c>
      <c r="I245" s="376">
        <v>2091</v>
      </c>
      <c r="J245" s="377"/>
      <c r="K245" s="92"/>
    </row>
    <row r="246" spans="1:11" ht="29">
      <c r="A246" s="324" t="s">
        <v>3880</v>
      </c>
      <c r="B246" s="325" t="s">
        <v>3911</v>
      </c>
      <c r="C246" s="325">
        <v>42025</v>
      </c>
      <c r="D246" s="336">
        <v>45817</v>
      </c>
      <c r="E246" s="325" t="s">
        <v>2998</v>
      </c>
      <c r="F246" s="325" t="s">
        <v>3912</v>
      </c>
      <c r="G246" s="325">
        <v>35546581</v>
      </c>
      <c r="H246" s="325" t="s">
        <v>3800</v>
      </c>
      <c r="I246" s="339">
        <v>360</v>
      </c>
      <c r="J246" s="347"/>
      <c r="K246" s="92"/>
    </row>
    <row r="247" spans="1:11" ht="14">
      <c r="A247" s="355" t="s">
        <v>4098</v>
      </c>
      <c r="B247" s="362" t="s">
        <v>4286</v>
      </c>
      <c r="C247" s="362">
        <v>202506</v>
      </c>
      <c r="D247" s="363">
        <v>45821</v>
      </c>
      <c r="E247" s="362" t="s">
        <v>2998</v>
      </c>
      <c r="F247" s="362" t="s">
        <v>4287</v>
      </c>
      <c r="G247" s="362">
        <v>46880453</v>
      </c>
      <c r="H247" s="362" t="s">
        <v>5466</v>
      </c>
      <c r="I247" s="364">
        <v>312</v>
      </c>
      <c r="J247" s="360"/>
      <c r="K247" s="92"/>
    </row>
    <row r="248" spans="1:11" ht="14">
      <c r="A248" s="355" t="s">
        <v>4098</v>
      </c>
      <c r="B248" s="356" t="s">
        <v>4279</v>
      </c>
      <c r="C248" s="356">
        <v>506014019</v>
      </c>
      <c r="D248" s="357">
        <v>45817</v>
      </c>
      <c r="E248" s="356" t="s">
        <v>4280</v>
      </c>
      <c r="F248" s="356" t="s">
        <v>4939</v>
      </c>
      <c r="G248" s="356"/>
      <c r="H248" s="356" t="s">
        <v>4160</v>
      </c>
      <c r="I248" s="361">
        <v>32</v>
      </c>
      <c r="J248" s="360"/>
      <c r="K248" s="92"/>
    </row>
    <row r="249" spans="1:11" ht="14">
      <c r="A249" s="355" t="s">
        <v>4098</v>
      </c>
      <c r="B249" s="362" t="s">
        <v>4277</v>
      </c>
      <c r="C249" s="362">
        <v>506014019</v>
      </c>
      <c r="D249" s="363">
        <v>45817</v>
      </c>
      <c r="E249" s="362" t="s">
        <v>3362</v>
      </c>
      <c r="F249" s="362" t="s">
        <v>4278</v>
      </c>
      <c r="G249" s="362"/>
      <c r="H249" s="362" t="s">
        <v>4160</v>
      </c>
      <c r="I249" s="364">
        <v>75.14</v>
      </c>
      <c r="J249" s="360"/>
      <c r="K249" s="92"/>
    </row>
    <row r="250" spans="1:11" ht="14">
      <c r="A250" s="355" t="s">
        <v>4098</v>
      </c>
      <c r="B250" s="356" t="s">
        <v>4275</v>
      </c>
      <c r="C250" s="356">
        <v>506014019</v>
      </c>
      <c r="D250" s="357">
        <v>45817</v>
      </c>
      <c r="E250" s="356" t="s">
        <v>3362</v>
      </c>
      <c r="F250" s="356" t="s">
        <v>4276</v>
      </c>
      <c r="G250" s="356"/>
      <c r="H250" s="356" t="s">
        <v>4160</v>
      </c>
      <c r="I250" s="361">
        <v>40.5</v>
      </c>
      <c r="J250" s="360"/>
      <c r="K250" s="92"/>
    </row>
    <row r="251" spans="1:11" ht="14">
      <c r="A251" s="355" t="s">
        <v>4098</v>
      </c>
      <c r="B251" s="356" t="s">
        <v>4273</v>
      </c>
      <c r="C251" s="356">
        <v>506014019</v>
      </c>
      <c r="D251" s="357">
        <v>45817</v>
      </c>
      <c r="E251" s="356" t="s">
        <v>3362</v>
      </c>
      <c r="F251" s="356" t="s">
        <v>4274</v>
      </c>
      <c r="G251" s="356"/>
      <c r="H251" s="356" t="s">
        <v>4160</v>
      </c>
      <c r="I251" s="361">
        <v>74.67</v>
      </c>
      <c r="J251" s="360"/>
      <c r="K251" s="92"/>
    </row>
    <row r="252" spans="1:11" ht="14">
      <c r="A252" s="355" t="s">
        <v>4098</v>
      </c>
      <c r="B252" s="362" t="s">
        <v>4271</v>
      </c>
      <c r="C252" s="362">
        <v>506014019</v>
      </c>
      <c r="D252" s="363">
        <v>45817</v>
      </c>
      <c r="E252" s="362" t="s">
        <v>3644</v>
      </c>
      <c r="F252" s="362" t="s">
        <v>4272</v>
      </c>
      <c r="G252" s="362"/>
      <c r="H252" s="362" t="s">
        <v>4160</v>
      </c>
      <c r="I252" s="364">
        <v>168.4</v>
      </c>
      <c r="J252" s="360"/>
      <c r="K252" s="92"/>
    </row>
    <row r="253" spans="1:11" ht="14">
      <c r="A253" s="355" t="s">
        <v>4098</v>
      </c>
      <c r="B253" s="356" t="s">
        <v>4281</v>
      </c>
      <c r="C253" s="356">
        <v>506014019</v>
      </c>
      <c r="D253" s="357">
        <v>45817</v>
      </c>
      <c r="E253" s="356" t="s">
        <v>3683</v>
      </c>
      <c r="F253" s="356" t="s">
        <v>5775</v>
      </c>
      <c r="G253" s="356"/>
      <c r="H253" s="356" t="s">
        <v>4160</v>
      </c>
      <c r="I253" s="361">
        <v>128.61000000000001</v>
      </c>
      <c r="J253" s="360"/>
      <c r="K253" s="92"/>
    </row>
    <row r="254" spans="1:11" ht="14">
      <c r="A254" s="355" t="s">
        <v>4098</v>
      </c>
      <c r="B254" s="362" t="s">
        <v>4283</v>
      </c>
      <c r="C254" s="362">
        <v>25036</v>
      </c>
      <c r="D254" s="363">
        <v>45817</v>
      </c>
      <c r="E254" s="362" t="s">
        <v>2998</v>
      </c>
      <c r="F254" s="362" t="s">
        <v>4284</v>
      </c>
      <c r="G254" s="362">
        <v>52467660</v>
      </c>
      <c r="H254" s="362" t="s">
        <v>4285</v>
      </c>
      <c r="I254" s="364">
        <v>207.33</v>
      </c>
      <c r="J254" s="360"/>
      <c r="K254" s="92"/>
    </row>
    <row r="255" spans="1:11" ht="14">
      <c r="A255" s="355" t="s">
        <v>4098</v>
      </c>
      <c r="B255" s="356" t="s">
        <v>4288</v>
      </c>
      <c r="C255" s="356">
        <v>202507</v>
      </c>
      <c r="D255" s="357">
        <v>45821</v>
      </c>
      <c r="E255" s="356" t="s">
        <v>2998</v>
      </c>
      <c r="F255" s="356" t="s">
        <v>4289</v>
      </c>
      <c r="G255" s="356">
        <v>46880453</v>
      </c>
      <c r="H255" s="362" t="s">
        <v>5466</v>
      </c>
      <c r="I255" s="361">
        <v>188</v>
      </c>
      <c r="J255" s="360"/>
      <c r="K255" s="92"/>
    </row>
    <row r="256" spans="1:11" ht="14">
      <c r="A256" s="355" t="s">
        <v>4098</v>
      </c>
      <c r="B256" s="362" t="s">
        <v>4290</v>
      </c>
      <c r="C256" s="362">
        <v>250004</v>
      </c>
      <c r="D256" s="363">
        <v>45819</v>
      </c>
      <c r="E256" s="362" t="s">
        <v>2998</v>
      </c>
      <c r="F256" s="362" t="s">
        <v>4291</v>
      </c>
      <c r="G256" s="362">
        <v>51151197</v>
      </c>
      <c r="H256" s="362" t="s">
        <v>3441</v>
      </c>
      <c r="I256" s="364">
        <v>348</v>
      </c>
      <c r="J256" s="360"/>
      <c r="K256" s="92"/>
    </row>
    <row r="257" spans="1:11" ht="14.5">
      <c r="A257" s="324" t="s">
        <v>3742</v>
      </c>
      <c r="B257" s="325" t="s">
        <v>3745</v>
      </c>
      <c r="C257" s="325">
        <v>202506</v>
      </c>
      <c r="D257" s="336">
        <v>45819</v>
      </c>
      <c r="E257" s="325" t="s">
        <v>2998</v>
      </c>
      <c r="F257" s="325" t="s">
        <v>3746</v>
      </c>
      <c r="G257" s="325">
        <v>35171979</v>
      </c>
      <c r="H257" s="325" t="s">
        <v>3060</v>
      </c>
      <c r="I257" s="339">
        <v>682.5</v>
      </c>
      <c r="J257" s="347"/>
      <c r="K257" s="92"/>
    </row>
    <row r="258" spans="1:11" ht="14.5">
      <c r="A258" s="324" t="s">
        <v>3742</v>
      </c>
      <c r="B258" s="326" t="s">
        <v>3747</v>
      </c>
      <c r="C258" s="326">
        <v>202510</v>
      </c>
      <c r="D258" s="336">
        <v>45819</v>
      </c>
      <c r="E258" s="326" t="s">
        <v>2998</v>
      </c>
      <c r="F258" s="326" t="s">
        <v>3748</v>
      </c>
      <c r="G258" s="326">
        <v>35171979</v>
      </c>
      <c r="H258" s="326" t="s">
        <v>3060</v>
      </c>
      <c r="I258" s="338">
        <v>485</v>
      </c>
      <c r="J258" s="347"/>
      <c r="K258" s="92"/>
    </row>
    <row r="259" spans="1:11" ht="14.5">
      <c r="A259" s="324" t="s">
        <v>3742</v>
      </c>
      <c r="B259" s="326" t="s">
        <v>3749</v>
      </c>
      <c r="C259" s="326">
        <v>202508</v>
      </c>
      <c r="D259" s="336">
        <v>45819</v>
      </c>
      <c r="E259" s="326" t="s">
        <v>2998</v>
      </c>
      <c r="F259" s="326" t="s">
        <v>3750</v>
      </c>
      <c r="G259" s="326">
        <v>35171979</v>
      </c>
      <c r="H259" s="326" t="s">
        <v>3060</v>
      </c>
      <c r="I259" s="338">
        <v>693</v>
      </c>
      <c r="J259" s="347"/>
      <c r="K259" s="92"/>
    </row>
    <row r="260" spans="1:11" ht="14.5">
      <c r="A260" s="324" t="s">
        <v>3057</v>
      </c>
      <c r="B260" s="325" t="s">
        <v>3062</v>
      </c>
      <c r="C260" s="325">
        <v>202505</v>
      </c>
      <c r="D260" s="337">
        <v>45819</v>
      </c>
      <c r="E260" s="325" t="s">
        <v>2998</v>
      </c>
      <c r="F260" s="325" t="s">
        <v>3063</v>
      </c>
      <c r="G260" s="325">
        <v>35171979</v>
      </c>
      <c r="H260" s="325" t="s">
        <v>3060</v>
      </c>
      <c r="I260" s="339">
        <v>697.5</v>
      </c>
      <c r="J260" s="347"/>
      <c r="K260" s="92"/>
    </row>
    <row r="261" spans="1:11" ht="14.5">
      <c r="A261" s="324" t="s">
        <v>3742</v>
      </c>
      <c r="B261" s="325" t="s">
        <v>3751</v>
      </c>
      <c r="C261" s="325">
        <v>202504</v>
      </c>
      <c r="D261" s="336">
        <v>45819</v>
      </c>
      <c r="E261" s="325" t="s">
        <v>2998</v>
      </c>
      <c r="F261" s="325" t="s">
        <v>3752</v>
      </c>
      <c r="G261" s="325">
        <v>35171979</v>
      </c>
      <c r="H261" s="325" t="s">
        <v>3060</v>
      </c>
      <c r="I261" s="339">
        <v>375</v>
      </c>
      <c r="J261" s="347"/>
      <c r="K261" s="92"/>
    </row>
    <row r="262" spans="1:11" ht="14.5">
      <c r="A262" s="324" t="s">
        <v>3057</v>
      </c>
      <c r="B262" s="326" t="s">
        <v>3064</v>
      </c>
      <c r="C262" s="326">
        <v>202503</v>
      </c>
      <c r="D262" s="337">
        <v>45819</v>
      </c>
      <c r="E262" s="326" t="s">
        <v>2998</v>
      </c>
      <c r="F262" s="326" t="s">
        <v>3065</v>
      </c>
      <c r="G262" s="326">
        <v>35171979</v>
      </c>
      <c r="H262" s="326" t="s">
        <v>3060</v>
      </c>
      <c r="I262" s="338">
        <v>450</v>
      </c>
      <c r="J262" s="347"/>
      <c r="K262" s="92"/>
    </row>
    <row r="263" spans="1:11" ht="14.5">
      <c r="A263" s="324" t="s">
        <v>3742</v>
      </c>
      <c r="B263" s="325" t="s">
        <v>3753</v>
      </c>
      <c r="C263" s="325">
        <v>202502</v>
      </c>
      <c r="D263" s="336">
        <v>45819</v>
      </c>
      <c r="E263" s="325" t="s">
        <v>2998</v>
      </c>
      <c r="F263" s="325" t="s">
        <v>3754</v>
      </c>
      <c r="G263" s="325">
        <v>35171979</v>
      </c>
      <c r="H263" s="325" t="s">
        <v>3060</v>
      </c>
      <c r="I263" s="339">
        <v>555</v>
      </c>
      <c r="J263" s="347"/>
      <c r="K263" s="92"/>
    </row>
    <row r="264" spans="1:11" ht="14.5">
      <c r="A264" s="324" t="s">
        <v>3057</v>
      </c>
      <c r="B264" s="325" t="s">
        <v>3066</v>
      </c>
      <c r="C264" s="325">
        <v>202507</v>
      </c>
      <c r="D264" s="337">
        <v>45819</v>
      </c>
      <c r="E264" s="336" t="s">
        <v>2998</v>
      </c>
      <c r="F264" s="325" t="s">
        <v>3067</v>
      </c>
      <c r="G264" s="325">
        <v>35171979</v>
      </c>
      <c r="H264" s="325" t="s">
        <v>3060</v>
      </c>
      <c r="I264" s="339">
        <v>643</v>
      </c>
      <c r="J264" s="347"/>
      <c r="K264" s="92"/>
    </row>
    <row r="265" spans="1:11" ht="14.5">
      <c r="A265" s="324" t="s">
        <v>3057</v>
      </c>
      <c r="B265" s="326" t="s">
        <v>3068</v>
      </c>
      <c r="C265" s="326">
        <v>202509</v>
      </c>
      <c r="D265" s="337">
        <v>45819</v>
      </c>
      <c r="E265" s="326" t="s">
        <v>2998</v>
      </c>
      <c r="F265" s="326" t="s">
        <v>3069</v>
      </c>
      <c r="G265" s="326">
        <v>35171979</v>
      </c>
      <c r="H265" s="326" t="s">
        <v>3060</v>
      </c>
      <c r="I265" s="338">
        <v>430</v>
      </c>
      <c r="J265" s="347"/>
      <c r="K265" s="92"/>
    </row>
    <row r="266" spans="1:11" ht="14.5">
      <c r="A266" s="324" t="s">
        <v>3569</v>
      </c>
      <c r="B266" s="326" t="s">
        <v>3589</v>
      </c>
      <c r="C266" s="326">
        <v>506020049</v>
      </c>
      <c r="D266" s="337">
        <v>45819</v>
      </c>
      <c r="E266" s="326" t="s">
        <v>3590</v>
      </c>
      <c r="F266" s="326" t="s">
        <v>3591</v>
      </c>
      <c r="G266" s="326"/>
      <c r="H266" s="326" t="s">
        <v>1489</v>
      </c>
      <c r="I266" s="338">
        <v>60</v>
      </c>
      <c r="J266" s="347"/>
      <c r="K266" s="92"/>
    </row>
    <row r="267" spans="1:11" ht="14.5">
      <c r="A267" s="324" t="s">
        <v>3057</v>
      </c>
      <c r="B267" s="325" t="s">
        <v>3070</v>
      </c>
      <c r="C267" s="325">
        <v>202501</v>
      </c>
      <c r="D267" s="336">
        <v>45819</v>
      </c>
      <c r="E267" s="325" t="s">
        <v>2998</v>
      </c>
      <c r="F267" s="325" t="s">
        <v>3071</v>
      </c>
      <c r="G267" s="325">
        <v>35171979</v>
      </c>
      <c r="H267" s="325" t="s">
        <v>3060</v>
      </c>
      <c r="I267" s="339">
        <v>645</v>
      </c>
      <c r="J267" s="347"/>
      <c r="K267" s="92"/>
    </row>
    <row r="268" spans="1:11" ht="14.5">
      <c r="A268" s="324" t="s">
        <v>3057</v>
      </c>
      <c r="B268" s="326" t="s">
        <v>3072</v>
      </c>
      <c r="C268" s="326">
        <v>25039</v>
      </c>
      <c r="D268" s="337">
        <v>45819</v>
      </c>
      <c r="E268" s="326" t="s">
        <v>2998</v>
      </c>
      <c r="F268" s="326" t="s">
        <v>3073</v>
      </c>
      <c r="G268" s="326"/>
      <c r="H268" s="326" t="s">
        <v>3060</v>
      </c>
      <c r="I268" s="338">
        <v>218.74</v>
      </c>
      <c r="J268" s="347"/>
      <c r="K268" s="92"/>
    </row>
    <row r="269" spans="1:11" ht="14.5">
      <c r="A269" s="324" t="s">
        <v>3057</v>
      </c>
      <c r="B269" s="325" t="s">
        <v>3079</v>
      </c>
      <c r="C269" s="325">
        <v>506066068</v>
      </c>
      <c r="D269" s="336">
        <v>45819</v>
      </c>
      <c r="E269" s="325" t="s">
        <v>3080</v>
      </c>
      <c r="F269" s="325" t="s">
        <v>3081</v>
      </c>
      <c r="G269" s="325"/>
      <c r="H269" s="325" t="s">
        <v>3060</v>
      </c>
      <c r="I269" s="339">
        <v>38.15</v>
      </c>
      <c r="J269" s="347"/>
      <c r="K269" s="92"/>
    </row>
    <row r="270" spans="1:11" ht="14.5">
      <c r="A270" s="324" t="s">
        <v>3057</v>
      </c>
      <c r="B270" s="325" t="s">
        <v>3076</v>
      </c>
      <c r="C270" s="325">
        <v>506063065</v>
      </c>
      <c r="D270" s="336">
        <v>45819</v>
      </c>
      <c r="E270" s="325" t="s">
        <v>3077</v>
      </c>
      <c r="F270" s="325" t="s">
        <v>3078</v>
      </c>
      <c r="G270" s="325"/>
      <c r="H270" s="325" t="s">
        <v>3060</v>
      </c>
      <c r="I270" s="339">
        <v>55</v>
      </c>
      <c r="J270" s="347"/>
      <c r="K270" s="92"/>
    </row>
    <row r="271" spans="1:11" ht="14.5">
      <c r="A271" s="324" t="s">
        <v>3569</v>
      </c>
      <c r="B271" s="325" t="s">
        <v>3639</v>
      </c>
      <c r="C271" s="325">
        <v>506020049</v>
      </c>
      <c r="D271" s="337">
        <v>45819</v>
      </c>
      <c r="E271" s="325" t="s">
        <v>3479</v>
      </c>
      <c r="F271" s="325" t="s">
        <v>3640</v>
      </c>
      <c r="G271" s="325"/>
      <c r="H271" s="325" t="s">
        <v>1489</v>
      </c>
      <c r="I271" s="339">
        <v>15</v>
      </c>
      <c r="J271" s="347"/>
      <c r="K271" s="92"/>
    </row>
    <row r="272" spans="1:11" ht="14.5">
      <c r="A272" s="324" t="s">
        <v>3057</v>
      </c>
      <c r="B272" s="326" t="s">
        <v>3075</v>
      </c>
      <c r="C272" s="326">
        <v>506053065</v>
      </c>
      <c r="D272" s="337">
        <v>45819</v>
      </c>
      <c r="E272" s="326"/>
      <c r="F272" s="326" t="s">
        <v>5776</v>
      </c>
      <c r="G272" s="326"/>
      <c r="H272" s="326" t="s">
        <v>3060</v>
      </c>
      <c r="I272" s="338">
        <v>5</v>
      </c>
      <c r="J272" s="347"/>
      <c r="K272" s="92"/>
    </row>
    <row r="273" spans="1:11" ht="14.5">
      <c r="A273" s="324" t="s">
        <v>3057</v>
      </c>
      <c r="B273" s="326" t="s">
        <v>3082</v>
      </c>
      <c r="C273" s="326">
        <v>506066068</v>
      </c>
      <c r="D273" s="337">
        <v>45819</v>
      </c>
      <c r="E273" s="326" t="s">
        <v>3083</v>
      </c>
      <c r="F273" s="326" t="s">
        <v>3084</v>
      </c>
      <c r="G273" s="326"/>
      <c r="H273" s="326" t="s">
        <v>3060</v>
      </c>
      <c r="I273" s="338">
        <v>48</v>
      </c>
      <c r="J273" s="347"/>
      <c r="K273" s="92"/>
    </row>
    <row r="274" spans="1:11" ht="14.5">
      <c r="A274" s="324" t="s">
        <v>3057</v>
      </c>
      <c r="B274" s="325" t="s">
        <v>3085</v>
      </c>
      <c r="C274" s="325">
        <v>506066068</v>
      </c>
      <c r="D274" s="336">
        <v>45819</v>
      </c>
      <c r="E274" s="325" t="s">
        <v>3086</v>
      </c>
      <c r="F274" s="325" t="s">
        <v>3087</v>
      </c>
      <c r="G274" s="325"/>
      <c r="H274" s="325" t="s">
        <v>3060</v>
      </c>
      <c r="I274" s="339">
        <v>209</v>
      </c>
      <c r="J274" s="347"/>
      <c r="K274" s="92"/>
    </row>
    <row r="275" spans="1:11" ht="14.5">
      <c r="A275" s="324" t="s">
        <v>3742</v>
      </c>
      <c r="B275" s="326" t="s">
        <v>3075</v>
      </c>
      <c r="C275" s="326">
        <v>506053065</v>
      </c>
      <c r="D275" s="337">
        <v>45819</v>
      </c>
      <c r="E275" s="326"/>
      <c r="F275" s="326" t="s">
        <v>5777</v>
      </c>
      <c r="G275" s="326"/>
      <c r="H275" s="326" t="s">
        <v>3060</v>
      </c>
      <c r="I275" s="338">
        <v>5</v>
      </c>
      <c r="J275" s="347"/>
      <c r="K275" s="92"/>
    </row>
    <row r="276" spans="1:11" ht="14.5">
      <c r="A276" s="324" t="s">
        <v>3742</v>
      </c>
      <c r="B276" s="325" t="s">
        <v>3072</v>
      </c>
      <c r="C276" s="325">
        <v>25039</v>
      </c>
      <c r="D276" s="336">
        <v>45819</v>
      </c>
      <c r="E276" s="325" t="s">
        <v>2998</v>
      </c>
      <c r="F276" s="325" t="s">
        <v>3073</v>
      </c>
      <c r="G276" s="325"/>
      <c r="H276" s="325" t="s">
        <v>3060</v>
      </c>
      <c r="I276" s="339">
        <v>218.73</v>
      </c>
      <c r="J276" s="347"/>
      <c r="K276" s="92"/>
    </row>
    <row r="277" spans="1:11" ht="14.5">
      <c r="A277" s="324" t="s">
        <v>3742</v>
      </c>
      <c r="B277" s="325" t="s">
        <v>3756</v>
      </c>
      <c r="C277" s="325">
        <v>506063065</v>
      </c>
      <c r="D277" s="336">
        <v>45819</v>
      </c>
      <c r="E277" s="325" t="s">
        <v>3471</v>
      </c>
      <c r="F277" s="325" t="s">
        <v>3078</v>
      </c>
      <c r="G277" s="325"/>
      <c r="H277" s="325" t="s">
        <v>3060</v>
      </c>
      <c r="I277" s="339">
        <v>55</v>
      </c>
      <c r="J277" s="347"/>
      <c r="K277" s="92"/>
    </row>
    <row r="278" spans="1:11" ht="14.5">
      <c r="A278" s="324" t="s">
        <v>3569</v>
      </c>
      <c r="B278" s="325" t="s">
        <v>3628</v>
      </c>
      <c r="C278" s="325">
        <v>506020049</v>
      </c>
      <c r="D278" s="337">
        <v>45819</v>
      </c>
      <c r="E278" s="325" t="s">
        <v>3462</v>
      </c>
      <c r="F278" s="325" t="s">
        <v>3629</v>
      </c>
      <c r="G278" s="325"/>
      <c r="H278" s="325" t="s">
        <v>1489</v>
      </c>
      <c r="I278" s="339">
        <v>28.09</v>
      </c>
      <c r="J278" s="347"/>
      <c r="K278" s="92"/>
    </row>
    <row r="279" spans="1:11" ht="14.5">
      <c r="A279" s="324" t="s">
        <v>3569</v>
      </c>
      <c r="B279" s="326" t="s">
        <v>3630</v>
      </c>
      <c r="C279" s="326">
        <v>506020049</v>
      </c>
      <c r="D279" s="337">
        <v>45819</v>
      </c>
      <c r="E279" s="326" t="s">
        <v>3631</v>
      </c>
      <c r="F279" s="326" t="s">
        <v>3632</v>
      </c>
      <c r="G279" s="326"/>
      <c r="H279" s="326" t="s">
        <v>1489</v>
      </c>
      <c r="I279" s="338">
        <v>42.44</v>
      </c>
      <c r="J279" s="347"/>
      <c r="K279" s="92"/>
    </row>
    <row r="280" spans="1:11" ht="14.5">
      <c r="A280" s="324" t="s">
        <v>3569</v>
      </c>
      <c r="B280" s="325" t="s">
        <v>3648</v>
      </c>
      <c r="C280" s="325">
        <v>506053</v>
      </c>
      <c r="D280" s="336">
        <v>45819</v>
      </c>
      <c r="E280" s="325" t="s">
        <v>3080</v>
      </c>
      <c r="F280" s="325" t="s">
        <v>3649</v>
      </c>
      <c r="G280" s="325">
        <v>55072895</v>
      </c>
      <c r="H280" s="325" t="s">
        <v>5772</v>
      </c>
      <c r="I280" s="339">
        <v>34.4</v>
      </c>
      <c r="J280" s="347"/>
      <c r="K280" s="92"/>
    </row>
    <row r="281" spans="1:11" ht="14.5">
      <c r="A281" s="324" t="s">
        <v>3569</v>
      </c>
      <c r="B281" s="326" t="s">
        <v>3625</v>
      </c>
      <c r="C281" s="326">
        <v>506020049</v>
      </c>
      <c r="D281" s="337">
        <v>45819</v>
      </c>
      <c r="E281" s="326" t="s">
        <v>3626</v>
      </c>
      <c r="F281" s="326" t="s">
        <v>3627</v>
      </c>
      <c r="G281" s="326"/>
      <c r="H281" s="326" t="s">
        <v>1489</v>
      </c>
      <c r="I281" s="338">
        <v>7.97</v>
      </c>
      <c r="J281" s="347"/>
      <c r="K281" s="92"/>
    </row>
    <row r="282" spans="1:11" ht="14.5">
      <c r="A282" s="324" t="s">
        <v>3569</v>
      </c>
      <c r="B282" s="325" t="s">
        <v>3633</v>
      </c>
      <c r="C282" s="325">
        <v>506020049</v>
      </c>
      <c r="D282" s="337">
        <v>45819</v>
      </c>
      <c r="E282" s="325" t="s">
        <v>3080</v>
      </c>
      <c r="F282" s="325" t="s">
        <v>3634</v>
      </c>
      <c r="G282" s="325"/>
      <c r="H282" s="325" t="s">
        <v>1489</v>
      </c>
      <c r="I282" s="339">
        <v>5.45</v>
      </c>
      <c r="J282" s="347"/>
      <c r="K282" s="92"/>
    </row>
    <row r="283" spans="1:11" ht="14.5">
      <c r="A283" s="324" t="s">
        <v>3569</v>
      </c>
      <c r="B283" s="326" t="s">
        <v>3635</v>
      </c>
      <c r="C283" s="326">
        <v>506020049</v>
      </c>
      <c r="D283" s="337">
        <v>45819</v>
      </c>
      <c r="E283" s="326" t="s">
        <v>3177</v>
      </c>
      <c r="F283" s="326" t="s">
        <v>3636</v>
      </c>
      <c r="G283" s="326"/>
      <c r="H283" s="326" t="s">
        <v>1489</v>
      </c>
      <c r="I283" s="338">
        <v>60</v>
      </c>
      <c r="J283" s="347"/>
      <c r="K283" s="92"/>
    </row>
    <row r="284" spans="1:11" ht="14.5">
      <c r="A284" s="324" t="s">
        <v>3569</v>
      </c>
      <c r="B284" s="326" t="s">
        <v>3580</v>
      </c>
      <c r="C284" s="326">
        <v>25037</v>
      </c>
      <c r="D284" s="337">
        <v>45819</v>
      </c>
      <c r="E284" s="326" t="s">
        <v>2998</v>
      </c>
      <c r="F284" s="326" t="s">
        <v>3581</v>
      </c>
      <c r="G284" s="326">
        <v>55072895</v>
      </c>
      <c r="H284" s="325" t="s">
        <v>5772</v>
      </c>
      <c r="I284" s="338">
        <v>5358.2</v>
      </c>
      <c r="J284" s="347"/>
      <c r="K284" s="92"/>
    </row>
    <row r="285" spans="1:11" ht="14.5">
      <c r="A285" s="324" t="s">
        <v>3569</v>
      </c>
      <c r="B285" s="325" t="s">
        <v>3637</v>
      </c>
      <c r="C285" s="325">
        <v>506020049</v>
      </c>
      <c r="D285" s="337">
        <v>45819</v>
      </c>
      <c r="E285" s="325" t="s">
        <v>3595</v>
      </c>
      <c r="F285" s="325" t="s">
        <v>3638</v>
      </c>
      <c r="G285" s="325"/>
      <c r="H285" s="325" t="s">
        <v>1489</v>
      </c>
      <c r="I285" s="339">
        <v>15</v>
      </c>
      <c r="J285" s="347"/>
      <c r="K285" s="92"/>
    </row>
    <row r="286" spans="1:11" ht="14.5">
      <c r="A286" s="324" t="s">
        <v>3569</v>
      </c>
      <c r="B286" s="326" t="s">
        <v>3621</v>
      </c>
      <c r="C286" s="326">
        <v>506020049</v>
      </c>
      <c r="D286" s="337">
        <v>45819</v>
      </c>
      <c r="E286" s="326" t="s">
        <v>3183</v>
      </c>
      <c r="F286" s="326" t="s">
        <v>3622</v>
      </c>
      <c r="G286" s="326"/>
      <c r="H286" s="326" t="s">
        <v>1489</v>
      </c>
      <c r="I286" s="338">
        <v>21.99</v>
      </c>
      <c r="J286" s="347"/>
      <c r="K286" s="92"/>
    </row>
    <row r="287" spans="1:11" ht="14.5">
      <c r="A287" s="324" t="s">
        <v>3569</v>
      </c>
      <c r="B287" s="326" t="s">
        <v>3608</v>
      </c>
      <c r="C287" s="326">
        <v>506020049</v>
      </c>
      <c r="D287" s="337">
        <v>45819</v>
      </c>
      <c r="E287" s="326" t="s">
        <v>3080</v>
      </c>
      <c r="F287" s="326" t="s">
        <v>3588</v>
      </c>
      <c r="G287" s="326"/>
      <c r="H287" s="326" t="s">
        <v>1489</v>
      </c>
      <c r="I287" s="338">
        <v>6</v>
      </c>
      <c r="J287" s="347"/>
      <c r="K287" s="92"/>
    </row>
    <row r="288" spans="1:11" ht="14.5">
      <c r="A288" s="324" t="s">
        <v>3569</v>
      </c>
      <c r="B288" s="326" t="s">
        <v>3609</v>
      </c>
      <c r="C288" s="326">
        <v>506020049</v>
      </c>
      <c r="D288" s="337">
        <v>45819</v>
      </c>
      <c r="E288" s="326" t="s">
        <v>3610</v>
      </c>
      <c r="F288" s="326" t="s">
        <v>3588</v>
      </c>
      <c r="G288" s="326"/>
      <c r="H288" s="326" t="s">
        <v>1489</v>
      </c>
      <c r="I288" s="338">
        <v>6</v>
      </c>
      <c r="J288" s="347"/>
      <c r="K288" s="92"/>
    </row>
    <row r="289" spans="1:11" ht="14.5">
      <c r="A289" s="324" t="s">
        <v>3569</v>
      </c>
      <c r="B289" s="325" t="s">
        <v>3611</v>
      </c>
      <c r="C289" s="325">
        <v>506020049</v>
      </c>
      <c r="D289" s="337">
        <v>45819</v>
      </c>
      <c r="E289" s="325" t="s">
        <v>3612</v>
      </c>
      <c r="F289" s="325" t="s">
        <v>3588</v>
      </c>
      <c r="G289" s="325"/>
      <c r="H289" s="325" t="s">
        <v>1489</v>
      </c>
      <c r="I289" s="339">
        <v>6</v>
      </c>
      <c r="J289" s="347"/>
      <c r="K289" s="92"/>
    </row>
    <row r="290" spans="1:11" ht="14.5">
      <c r="A290" s="324" t="s">
        <v>3569</v>
      </c>
      <c r="B290" s="326" t="s">
        <v>3613</v>
      </c>
      <c r="C290" s="326">
        <v>506020049</v>
      </c>
      <c r="D290" s="337">
        <v>45819</v>
      </c>
      <c r="E290" s="326" t="s">
        <v>3614</v>
      </c>
      <c r="F290" s="326" t="s">
        <v>3588</v>
      </c>
      <c r="G290" s="326"/>
      <c r="H290" s="326" t="s">
        <v>1489</v>
      </c>
      <c r="I290" s="338">
        <v>6</v>
      </c>
      <c r="J290" s="347"/>
      <c r="K290" s="92"/>
    </row>
    <row r="291" spans="1:11" ht="14.5">
      <c r="A291" s="324" t="s">
        <v>3569</v>
      </c>
      <c r="B291" s="325" t="s">
        <v>3615</v>
      </c>
      <c r="C291" s="325">
        <v>506020049</v>
      </c>
      <c r="D291" s="337">
        <v>45819</v>
      </c>
      <c r="E291" s="325" t="s">
        <v>3614</v>
      </c>
      <c r="F291" s="325" t="s">
        <v>3588</v>
      </c>
      <c r="G291" s="325"/>
      <c r="H291" s="325" t="s">
        <v>1489</v>
      </c>
      <c r="I291" s="339">
        <v>6</v>
      </c>
      <c r="J291" s="347"/>
      <c r="K291" s="92"/>
    </row>
    <row r="292" spans="1:11" ht="14.5">
      <c r="A292" s="324" t="s">
        <v>3569</v>
      </c>
      <c r="B292" s="325" t="s">
        <v>3587</v>
      </c>
      <c r="C292" s="325">
        <v>506020049</v>
      </c>
      <c r="D292" s="337">
        <v>45819</v>
      </c>
      <c r="E292" s="325" t="s">
        <v>3352</v>
      </c>
      <c r="F292" s="325" t="s">
        <v>3588</v>
      </c>
      <c r="G292" s="325"/>
      <c r="H292" s="325" t="s">
        <v>1489</v>
      </c>
      <c r="I292" s="339">
        <v>11</v>
      </c>
      <c r="J292" s="347"/>
      <c r="K292" s="92"/>
    </row>
    <row r="293" spans="1:11" ht="14.5">
      <c r="A293" s="324" t="s">
        <v>3569</v>
      </c>
      <c r="B293" s="325" t="s">
        <v>3616</v>
      </c>
      <c r="C293" s="325">
        <v>506020049</v>
      </c>
      <c r="D293" s="337">
        <v>45819</v>
      </c>
      <c r="E293" s="325" t="s">
        <v>3089</v>
      </c>
      <c r="F293" s="325" t="s">
        <v>3588</v>
      </c>
      <c r="G293" s="325"/>
      <c r="H293" s="325" t="s">
        <v>1489</v>
      </c>
      <c r="I293" s="339">
        <v>6</v>
      </c>
      <c r="J293" s="347"/>
      <c r="K293" s="92"/>
    </row>
    <row r="294" spans="1:11" ht="14.5">
      <c r="A294" s="324" t="s">
        <v>3569</v>
      </c>
      <c r="B294" s="326" t="s">
        <v>3617</v>
      </c>
      <c r="C294" s="326">
        <v>506020049</v>
      </c>
      <c r="D294" s="337">
        <v>45819</v>
      </c>
      <c r="E294" s="326" t="s">
        <v>3089</v>
      </c>
      <c r="F294" s="326" t="s">
        <v>3618</v>
      </c>
      <c r="G294" s="326"/>
      <c r="H294" s="326" t="s">
        <v>1489</v>
      </c>
      <c r="I294" s="338">
        <v>60</v>
      </c>
      <c r="J294" s="347"/>
      <c r="K294" s="92"/>
    </row>
    <row r="295" spans="1:11" ht="14.5">
      <c r="A295" s="324" t="s">
        <v>3569</v>
      </c>
      <c r="B295" s="326" t="s">
        <v>3619</v>
      </c>
      <c r="C295" s="326">
        <v>506020049</v>
      </c>
      <c r="D295" s="337">
        <v>45819</v>
      </c>
      <c r="E295" s="326" t="s">
        <v>3603</v>
      </c>
      <c r="F295" s="326" t="s">
        <v>3620</v>
      </c>
      <c r="G295" s="326"/>
      <c r="H295" s="326" t="s">
        <v>1489</v>
      </c>
      <c r="I295" s="338">
        <v>94.23</v>
      </c>
      <c r="J295" s="347"/>
      <c r="K295" s="92"/>
    </row>
    <row r="296" spans="1:11" ht="14.5">
      <c r="A296" s="324" t="s">
        <v>3569</v>
      </c>
      <c r="B296" s="325" t="s">
        <v>3586</v>
      </c>
      <c r="C296" s="325">
        <v>506020049</v>
      </c>
      <c r="D296" s="337">
        <v>45819</v>
      </c>
      <c r="E296" s="325" t="s">
        <v>3345</v>
      </c>
      <c r="F296" s="325" t="s">
        <v>3585</v>
      </c>
      <c r="G296" s="325"/>
      <c r="H296" s="325" t="s">
        <v>1489</v>
      </c>
      <c r="I296" s="339">
        <v>7</v>
      </c>
      <c r="J296" s="347"/>
      <c r="K296" s="92"/>
    </row>
    <row r="297" spans="1:11" ht="14.5">
      <c r="A297" s="324" t="s">
        <v>3569</v>
      </c>
      <c r="B297" s="326" t="s">
        <v>3592</v>
      </c>
      <c r="C297" s="326">
        <v>506020049</v>
      </c>
      <c r="D297" s="337">
        <v>45819</v>
      </c>
      <c r="E297" s="326" t="s">
        <v>3593</v>
      </c>
      <c r="F297" s="326" t="s">
        <v>3588</v>
      </c>
      <c r="G297" s="326"/>
      <c r="H297" s="326" t="s">
        <v>1489</v>
      </c>
      <c r="I297" s="338">
        <v>6</v>
      </c>
      <c r="J297" s="347"/>
      <c r="K297" s="92"/>
    </row>
    <row r="298" spans="1:11" ht="14.5">
      <c r="A298" s="324" t="s">
        <v>3569</v>
      </c>
      <c r="B298" s="325" t="s">
        <v>3623</v>
      </c>
      <c r="C298" s="325">
        <v>506020049</v>
      </c>
      <c r="D298" s="337">
        <v>45819</v>
      </c>
      <c r="E298" s="325" t="s">
        <v>3183</v>
      </c>
      <c r="F298" s="325" t="s">
        <v>3624</v>
      </c>
      <c r="G298" s="325"/>
      <c r="H298" s="325" t="s">
        <v>1489</v>
      </c>
      <c r="I298" s="339">
        <v>6.79</v>
      </c>
      <c r="J298" s="347"/>
      <c r="K298" s="92"/>
    </row>
    <row r="299" spans="1:11" ht="14.5">
      <c r="A299" s="324" t="s">
        <v>3569</v>
      </c>
      <c r="B299" s="326" t="s">
        <v>3583</v>
      </c>
      <c r="C299" s="326">
        <v>506020049</v>
      </c>
      <c r="D299" s="337">
        <v>45819</v>
      </c>
      <c r="E299" s="326" t="s">
        <v>3584</v>
      </c>
      <c r="F299" s="326" t="s">
        <v>3585</v>
      </c>
      <c r="G299" s="326"/>
      <c r="H299" s="326" t="s">
        <v>1489</v>
      </c>
      <c r="I299" s="338">
        <v>7</v>
      </c>
      <c r="J299" s="347"/>
      <c r="K299" s="92"/>
    </row>
    <row r="300" spans="1:11" ht="14.5">
      <c r="A300" s="324" t="s">
        <v>3569</v>
      </c>
      <c r="B300" s="326" t="s">
        <v>3582</v>
      </c>
      <c r="C300" s="326">
        <v>25038</v>
      </c>
      <c r="D300" s="337">
        <v>45819</v>
      </c>
      <c r="E300" s="326" t="s">
        <v>2998</v>
      </c>
      <c r="F300" s="326" t="s">
        <v>3581</v>
      </c>
      <c r="G300" s="326"/>
      <c r="H300" s="326" t="s">
        <v>1489</v>
      </c>
      <c r="I300" s="338">
        <v>473.5</v>
      </c>
      <c r="J300" s="347"/>
      <c r="K300" s="92"/>
    </row>
    <row r="301" spans="1:11" ht="14.5">
      <c r="A301" s="324" t="s">
        <v>3569</v>
      </c>
      <c r="B301" s="325" t="s">
        <v>3598</v>
      </c>
      <c r="C301" s="325">
        <v>506020049</v>
      </c>
      <c r="D301" s="337">
        <v>45819</v>
      </c>
      <c r="E301" s="325" t="s">
        <v>3077</v>
      </c>
      <c r="F301" s="325" t="s">
        <v>3588</v>
      </c>
      <c r="G301" s="325"/>
      <c r="H301" s="325" t="s">
        <v>1489</v>
      </c>
      <c r="I301" s="339">
        <v>6</v>
      </c>
      <c r="J301" s="347"/>
      <c r="K301" s="92"/>
    </row>
    <row r="302" spans="1:11" ht="14.5">
      <c r="A302" s="324" t="s">
        <v>3569</v>
      </c>
      <c r="B302" s="325" t="s">
        <v>3599</v>
      </c>
      <c r="C302" s="325">
        <v>506020049</v>
      </c>
      <c r="D302" s="337">
        <v>45819</v>
      </c>
      <c r="E302" s="325" t="s">
        <v>3477</v>
      </c>
      <c r="F302" s="325" t="s">
        <v>3588</v>
      </c>
      <c r="G302" s="325"/>
      <c r="H302" s="325" t="s">
        <v>1489</v>
      </c>
      <c r="I302" s="339">
        <v>6</v>
      </c>
      <c r="J302" s="347"/>
      <c r="K302" s="92"/>
    </row>
    <row r="303" spans="1:11" ht="14.5">
      <c r="A303" s="324" t="s">
        <v>3569</v>
      </c>
      <c r="B303" s="326" t="s">
        <v>3600</v>
      </c>
      <c r="C303" s="326">
        <v>506020049</v>
      </c>
      <c r="D303" s="337">
        <v>45819</v>
      </c>
      <c r="E303" s="326" t="s">
        <v>3601</v>
      </c>
      <c r="F303" s="326" t="s">
        <v>3588</v>
      </c>
      <c r="G303" s="326"/>
      <c r="H303" s="326" t="s">
        <v>1489</v>
      </c>
      <c r="I303" s="338">
        <v>6</v>
      </c>
      <c r="J303" s="347"/>
      <c r="K303" s="92"/>
    </row>
    <row r="304" spans="1:11" ht="14.5">
      <c r="A304" s="324" t="s">
        <v>3569</v>
      </c>
      <c r="B304" s="326" t="s">
        <v>3604</v>
      </c>
      <c r="C304" s="326">
        <v>506020049</v>
      </c>
      <c r="D304" s="337">
        <v>45819</v>
      </c>
      <c r="E304" s="326" t="s">
        <v>3605</v>
      </c>
      <c r="F304" s="326" t="s">
        <v>3588</v>
      </c>
      <c r="G304" s="326"/>
      <c r="H304" s="326" t="s">
        <v>1489</v>
      </c>
      <c r="I304" s="338">
        <v>6</v>
      </c>
      <c r="J304" s="347"/>
      <c r="K304" s="92"/>
    </row>
    <row r="305" spans="1:11" ht="14.5">
      <c r="A305" s="324" t="s">
        <v>3569</v>
      </c>
      <c r="B305" s="325" t="s">
        <v>3602</v>
      </c>
      <c r="C305" s="325">
        <v>506020049</v>
      </c>
      <c r="D305" s="337">
        <v>45819</v>
      </c>
      <c r="E305" s="325" t="s">
        <v>3603</v>
      </c>
      <c r="F305" s="325" t="s">
        <v>3588</v>
      </c>
      <c r="G305" s="325"/>
      <c r="H305" s="325" t="s">
        <v>1489</v>
      </c>
      <c r="I305" s="339">
        <v>6</v>
      </c>
      <c r="J305" s="347"/>
      <c r="K305" s="92"/>
    </row>
    <row r="306" spans="1:11" ht="14.5">
      <c r="A306" s="324" t="s">
        <v>3569</v>
      </c>
      <c r="B306" s="325" t="s">
        <v>3596</v>
      </c>
      <c r="C306" s="325">
        <v>506020049</v>
      </c>
      <c r="D306" s="337">
        <v>45819</v>
      </c>
      <c r="E306" s="325" t="s">
        <v>3597</v>
      </c>
      <c r="F306" s="325" t="s">
        <v>3588</v>
      </c>
      <c r="G306" s="325"/>
      <c r="H306" s="325" t="s">
        <v>1489</v>
      </c>
      <c r="I306" s="339">
        <v>6</v>
      </c>
      <c r="J306" s="347"/>
      <c r="K306" s="92"/>
    </row>
    <row r="307" spans="1:11" ht="14.5">
      <c r="A307" s="324" t="s">
        <v>3569</v>
      </c>
      <c r="B307" s="326" t="s">
        <v>3606</v>
      </c>
      <c r="C307" s="326">
        <v>506020049</v>
      </c>
      <c r="D307" s="337">
        <v>45819</v>
      </c>
      <c r="E307" s="326" t="s">
        <v>3607</v>
      </c>
      <c r="F307" s="326" t="s">
        <v>3588</v>
      </c>
      <c r="G307" s="326"/>
      <c r="H307" s="326" t="s">
        <v>1489</v>
      </c>
      <c r="I307" s="338">
        <v>6</v>
      </c>
      <c r="J307" s="347"/>
      <c r="K307" s="92"/>
    </row>
    <row r="308" spans="1:11" ht="14.5">
      <c r="A308" s="324" t="s">
        <v>3569</v>
      </c>
      <c r="B308" s="326" t="s">
        <v>3594</v>
      </c>
      <c r="C308" s="326">
        <v>506020049</v>
      </c>
      <c r="D308" s="337">
        <v>45819</v>
      </c>
      <c r="E308" s="326" t="s">
        <v>3595</v>
      </c>
      <c r="F308" s="326" t="s">
        <v>3588</v>
      </c>
      <c r="G308" s="326"/>
      <c r="H308" s="326" t="s">
        <v>1489</v>
      </c>
      <c r="I308" s="338">
        <v>6</v>
      </c>
      <c r="J308" s="347"/>
      <c r="K308" s="92"/>
    </row>
    <row r="309" spans="1:11" ht="14.5">
      <c r="A309" s="324" t="s">
        <v>3057</v>
      </c>
      <c r="B309" s="325" t="s">
        <v>3074</v>
      </c>
      <c r="C309" s="325">
        <v>25040</v>
      </c>
      <c r="D309" s="336">
        <v>45819</v>
      </c>
      <c r="E309" s="325" t="s">
        <v>2998</v>
      </c>
      <c r="F309" s="325" t="s">
        <v>3073</v>
      </c>
      <c r="G309" s="325"/>
      <c r="H309" s="325" t="s">
        <v>1482</v>
      </c>
      <c r="I309" s="339">
        <v>48.75</v>
      </c>
      <c r="J309" s="347"/>
      <c r="K309" s="92"/>
    </row>
    <row r="310" spans="1:11" ht="14.5">
      <c r="A310" s="324" t="s">
        <v>3569</v>
      </c>
      <c r="B310" s="325" t="s">
        <v>3659</v>
      </c>
      <c r="C310" s="325">
        <v>506055062</v>
      </c>
      <c r="D310" s="336">
        <v>45819</v>
      </c>
      <c r="E310" s="325" t="s">
        <v>3660</v>
      </c>
      <c r="F310" s="325" t="s">
        <v>3588</v>
      </c>
      <c r="G310" s="325"/>
      <c r="H310" s="325" t="s">
        <v>1489</v>
      </c>
      <c r="I310" s="339">
        <v>6</v>
      </c>
      <c r="J310" s="347"/>
      <c r="K310" s="92"/>
    </row>
    <row r="311" spans="1:11" ht="14.5">
      <c r="A311" s="324" t="s">
        <v>3569</v>
      </c>
      <c r="B311" s="326" t="s">
        <v>3661</v>
      </c>
      <c r="C311" s="326">
        <v>506055062</v>
      </c>
      <c r="D311" s="337">
        <v>45819</v>
      </c>
      <c r="E311" s="326" t="s">
        <v>3662</v>
      </c>
      <c r="F311" s="326" t="s">
        <v>3588</v>
      </c>
      <c r="G311" s="326"/>
      <c r="H311" s="326" t="s">
        <v>1489</v>
      </c>
      <c r="I311" s="338">
        <v>6</v>
      </c>
      <c r="J311" s="347"/>
      <c r="K311" s="92"/>
    </row>
    <row r="312" spans="1:11" ht="14.5">
      <c r="A312" s="324" t="s">
        <v>3569</v>
      </c>
      <c r="B312" s="325" t="s">
        <v>3663</v>
      </c>
      <c r="C312" s="325">
        <v>506055062</v>
      </c>
      <c r="D312" s="336">
        <v>45819</v>
      </c>
      <c r="E312" s="325" t="s">
        <v>3664</v>
      </c>
      <c r="F312" s="325" t="s">
        <v>3588</v>
      </c>
      <c r="G312" s="325"/>
      <c r="H312" s="325" t="s">
        <v>1489</v>
      </c>
      <c r="I312" s="339">
        <v>6</v>
      </c>
      <c r="J312" s="347"/>
      <c r="K312" s="92"/>
    </row>
    <row r="313" spans="1:11" ht="14.5">
      <c r="A313" s="324" t="s">
        <v>3569</v>
      </c>
      <c r="B313" s="326" t="s">
        <v>3665</v>
      </c>
      <c r="C313" s="326">
        <v>506055062</v>
      </c>
      <c r="D313" s="337">
        <v>45819</v>
      </c>
      <c r="E313" s="326" t="s">
        <v>3666</v>
      </c>
      <c r="F313" s="326" t="s">
        <v>3588</v>
      </c>
      <c r="G313" s="326"/>
      <c r="H313" s="326" t="s">
        <v>1489</v>
      </c>
      <c r="I313" s="338">
        <v>6</v>
      </c>
      <c r="J313" s="347"/>
      <c r="K313" s="92"/>
    </row>
    <row r="314" spans="1:11" ht="14.5">
      <c r="A314" s="324" t="s">
        <v>3569</v>
      </c>
      <c r="B314" s="325" t="s">
        <v>3667</v>
      </c>
      <c r="C314" s="325">
        <v>506055062</v>
      </c>
      <c r="D314" s="336">
        <v>45819</v>
      </c>
      <c r="E314" s="325" t="s">
        <v>3603</v>
      </c>
      <c r="F314" s="325" t="s">
        <v>3588</v>
      </c>
      <c r="G314" s="325"/>
      <c r="H314" s="325" t="s">
        <v>1489</v>
      </c>
      <c r="I314" s="339">
        <v>6</v>
      </c>
      <c r="J314" s="347"/>
      <c r="K314" s="92"/>
    </row>
    <row r="315" spans="1:11" ht="14.5">
      <c r="A315" s="324" t="s">
        <v>3569</v>
      </c>
      <c r="B315" s="325" t="s">
        <v>3650</v>
      </c>
      <c r="C315" s="325">
        <v>506054</v>
      </c>
      <c r="D315" s="336">
        <v>45819</v>
      </c>
      <c r="E315" s="325" t="s">
        <v>3651</v>
      </c>
      <c r="F315" s="325" t="s">
        <v>3652</v>
      </c>
      <c r="G315" s="325">
        <v>55072895</v>
      </c>
      <c r="H315" s="325" t="s">
        <v>5772</v>
      </c>
      <c r="I315" s="339">
        <v>84.06</v>
      </c>
      <c r="J315" s="347"/>
      <c r="K315" s="92"/>
    </row>
    <row r="316" spans="1:11" ht="14.5">
      <c r="A316" s="324" t="s">
        <v>3569</v>
      </c>
      <c r="B316" s="326" t="s">
        <v>3653</v>
      </c>
      <c r="C316" s="326">
        <v>506055062</v>
      </c>
      <c r="D316" s="337">
        <v>45819</v>
      </c>
      <c r="E316" s="326" t="s">
        <v>3654</v>
      </c>
      <c r="F316" s="326" t="s">
        <v>3636</v>
      </c>
      <c r="G316" s="326"/>
      <c r="H316" s="326" t="s">
        <v>1489</v>
      </c>
      <c r="I316" s="338">
        <v>60</v>
      </c>
      <c r="J316" s="347"/>
      <c r="K316" s="92"/>
    </row>
    <row r="317" spans="1:11" ht="14.5">
      <c r="A317" s="324" t="s">
        <v>3569</v>
      </c>
      <c r="B317" s="325" t="s">
        <v>3655</v>
      </c>
      <c r="C317" s="325">
        <v>506055062</v>
      </c>
      <c r="D317" s="336">
        <v>45819</v>
      </c>
      <c r="E317" s="325" t="s">
        <v>3656</v>
      </c>
      <c r="F317" s="325" t="s">
        <v>3636</v>
      </c>
      <c r="G317" s="325"/>
      <c r="H317" s="325" t="s">
        <v>1489</v>
      </c>
      <c r="I317" s="339">
        <v>60</v>
      </c>
      <c r="J317" s="347"/>
      <c r="K317" s="92"/>
    </row>
    <row r="318" spans="1:11" ht="14.5">
      <c r="A318" s="324" t="s">
        <v>3569</v>
      </c>
      <c r="B318" s="325" t="s">
        <v>3657</v>
      </c>
      <c r="C318" s="325">
        <v>506055062</v>
      </c>
      <c r="D318" s="336">
        <v>45819</v>
      </c>
      <c r="E318" s="325" t="s">
        <v>3658</v>
      </c>
      <c r="F318" s="325" t="s">
        <v>3588</v>
      </c>
      <c r="G318" s="325"/>
      <c r="H318" s="325" t="s">
        <v>1489</v>
      </c>
      <c r="I318" s="339">
        <v>6</v>
      </c>
      <c r="J318" s="347"/>
      <c r="K318" s="92"/>
    </row>
    <row r="319" spans="1:11" ht="14.5">
      <c r="A319" s="324" t="s">
        <v>3742</v>
      </c>
      <c r="B319" s="326" t="s">
        <v>3755</v>
      </c>
      <c r="C319" s="326">
        <v>25041</v>
      </c>
      <c r="D319" s="337">
        <v>45819</v>
      </c>
      <c r="E319" s="326" t="s">
        <v>2998</v>
      </c>
      <c r="F319" s="326" t="s">
        <v>3073</v>
      </c>
      <c r="G319" s="326"/>
      <c r="H319" s="326" t="s">
        <v>3744</v>
      </c>
      <c r="I319" s="338">
        <v>48.75</v>
      </c>
      <c r="J319" s="347"/>
      <c r="K319" s="92"/>
    </row>
    <row r="320" spans="1:11" ht="28">
      <c r="A320" s="355" t="s">
        <v>4098</v>
      </c>
      <c r="B320" s="362" t="s">
        <v>4292</v>
      </c>
      <c r="C320" s="362">
        <v>22025</v>
      </c>
      <c r="D320" s="363">
        <v>45821</v>
      </c>
      <c r="E320" s="362" t="s">
        <v>2998</v>
      </c>
      <c r="F320" s="362" t="s">
        <v>4293</v>
      </c>
      <c r="G320" s="362">
        <v>17319153</v>
      </c>
      <c r="H320" s="362" t="s">
        <v>4294</v>
      </c>
      <c r="I320" s="364">
        <v>2584</v>
      </c>
      <c r="J320" s="360"/>
      <c r="K320" s="92"/>
    </row>
    <row r="321" spans="1:11" ht="14.5">
      <c r="A321" s="324" t="s">
        <v>3330</v>
      </c>
      <c r="B321" s="326" t="s">
        <v>3331</v>
      </c>
      <c r="C321" s="326">
        <v>506082085</v>
      </c>
      <c r="D321" s="337">
        <v>45821</v>
      </c>
      <c r="E321" s="326" t="s">
        <v>3307</v>
      </c>
      <c r="F321" s="326" t="s">
        <v>3332</v>
      </c>
      <c r="G321" s="326"/>
      <c r="H321" s="326" t="s">
        <v>3333</v>
      </c>
      <c r="I321" s="338">
        <v>2600</v>
      </c>
      <c r="J321" s="347"/>
      <c r="K321" s="92"/>
    </row>
    <row r="322" spans="1:11" ht="14.5">
      <c r="A322" s="324" t="s">
        <v>3330</v>
      </c>
      <c r="B322" s="325" t="s">
        <v>3346</v>
      </c>
      <c r="C322" s="325">
        <v>506092093</v>
      </c>
      <c r="D322" s="337">
        <v>45821</v>
      </c>
      <c r="E322" s="325" t="s">
        <v>3347</v>
      </c>
      <c r="F322" s="325" t="s">
        <v>5778</v>
      </c>
      <c r="G322" s="325"/>
      <c r="H322" s="325" t="s">
        <v>3333</v>
      </c>
      <c r="I322" s="339">
        <v>50</v>
      </c>
      <c r="J322" s="347"/>
      <c r="K322" s="92"/>
    </row>
    <row r="323" spans="1:11" ht="14.5">
      <c r="A323" s="324" t="s">
        <v>3330</v>
      </c>
      <c r="B323" s="326" t="s">
        <v>3344</v>
      </c>
      <c r="C323" s="326">
        <v>506092093</v>
      </c>
      <c r="D323" s="337">
        <v>45821</v>
      </c>
      <c r="E323" s="326" t="s">
        <v>3345</v>
      </c>
      <c r="F323" s="326" t="s">
        <v>3338</v>
      </c>
      <c r="G323" s="326"/>
      <c r="H323" s="326" t="s">
        <v>3333</v>
      </c>
      <c r="I323" s="338">
        <v>20</v>
      </c>
      <c r="J323" s="347"/>
      <c r="K323" s="92"/>
    </row>
    <row r="324" spans="1:11" ht="14.5">
      <c r="A324" s="324" t="s">
        <v>3330</v>
      </c>
      <c r="B324" s="325" t="s">
        <v>3342</v>
      </c>
      <c r="C324" s="325">
        <v>506090</v>
      </c>
      <c r="D324" s="337">
        <v>45821</v>
      </c>
      <c r="E324" s="325" t="s">
        <v>3035</v>
      </c>
      <c r="F324" s="325" t="s">
        <v>3343</v>
      </c>
      <c r="G324" s="325"/>
      <c r="H324" s="325" t="s">
        <v>3333</v>
      </c>
      <c r="I324" s="339">
        <v>108.85</v>
      </c>
      <c r="J324" s="347"/>
      <c r="K324" s="92"/>
    </row>
    <row r="325" spans="1:11" ht="14.5">
      <c r="A325" s="324" t="s">
        <v>3330</v>
      </c>
      <c r="B325" s="326" t="s">
        <v>3339</v>
      </c>
      <c r="C325" s="326">
        <v>506082085</v>
      </c>
      <c r="D325" s="337">
        <v>45821</v>
      </c>
      <c r="E325" s="326" t="s">
        <v>3340</v>
      </c>
      <c r="F325" s="326" t="s">
        <v>3341</v>
      </c>
      <c r="G325" s="326"/>
      <c r="H325" s="326" t="s">
        <v>3333</v>
      </c>
      <c r="I325" s="338">
        <v>20</v>
      </c>
      <c r="J325" s="347"/>
      <c r="K325" s="92"/>
    </row>
    <row r="326" spans="1:11" ht="14.5">
      <c r="A326" s="324" t="s">
        <v>3330</v>
      </c>
      <c r="B326" s="325" t="s">
        <v>3337</v>
      </c>
      <c r="C326" s="325">
        <v>506082085</v>
      </c>
      <c r="D326" s="336">
        <v>45821</v>
      </c>
      <c r="E326" s="325" t="s">
        <v>3089</v>
      </c>
      <c r="F326" s="325" t="s">
        <v>3338</v>
      </c>
      <c r="G326" s="325"/>
      <c r="H326" s="325" t="s">
        <v>3333</v>
      </c>
      <c r="I326" s="339">
        <v>20</v>
      </c>
      <c r="J326" s="347"/>
      <c r="K326" s="92"/>
    </row>
    <row r="327" spans="1:11" ht="14.5">
      <c r="A327" s="324" t="s">
        <v>3330</v>
      </c>
      <c r="B327" s="325" t="s">
        <v>3334</v>
      </c>
      <c r="C327" s="325">
        <v>506082085</v>
      </c>
      <c r="D327" s="336">
        <v>45821</v>
      </c>
      <c r="E327" s="325" t="s">
        <v>3335</v>
      </c>
      <c r="F327" s="325" t="s">
        <v>3336</v>
      </c>
      <c r="G327" s="325"/>
      <c r="H327" s="325" t="s">
        <v>3333</v>
      </c>
      <c r="I327" s="339">
        <v>33.82</v>
      </c>
      <c r="J327" s="347"/>
      <c r="K327" s="92"/>
    </row>
    <row r="328" spans="1:11" ht="14.5">
      <c r="A328" s="324" t="s">
        <v>3427</v>
      </c>
      <c r="B328" s="326" t="s">
        <v>3432</v>
      </c>
      <c r="C328" s="326">
        <v>25044</v>
      </c>
      <c r="D328" s="337">
        <v>45821</v>
      </c>
      <c r="E328" s="326" t="s">
        <v>2998</v>
      </c>
      <c r="F328" s="326" t="s">
        <v>3433</v>
      </c>
      <c r="G328" s="326"/>
      <c r="H328" s="326" t="s">
        <v>1487</v>
      </c>
      <c r="I328" s="338">
        <v>47.9</v>
      </c>
      <c r="J328" s="347"/>
      <c r="K328" s="92"/>
    </row>
    <row r="329" spans="1:11" ht="14.5">
      <c r="A329" s="324" t="s">
        <v>3569</v>
      </c>
      <c r="B329" s="325" t="s">
        <v>3675</v>
      </c>
      <c r="C329" s="325">
        <v>506088089</v>
      </c>
      <c r="D329" s="336">
        <v>45821</v>
      </c>
      <c r="E329" s="325" t="s">
        <v>3335</v>
      </c>
      <c r="F329" s="325" t="s">
        <v>3003</v>
      </c>
      <c r="G329" s="325"/>
      <c r="H329" s="325" t="s">
        <v>1489</v>
      </c>
      <c r="I329" s="339">
        <v>91.31</v>
      </c>
      <c r="J329" s="347"/>
      <c r="K329" s="92"/>
    </row>
    <row r="330" spans="1:11" ht="14.5">
      <c r="A330" s="324" t="s">
        <v>3569</v>
      </c>
      <c r="B330" s="326" t="s">
        <v>3673</v>
      </c>
      <c r="C330" s="326">
        <v>506088089</v>
      </c>
      <c r="D330" s="337">
        <v>45821</v>
      </c>
      <c r="E330" s="326" t="s">
        <v>3035</v>
      </c>
      <c r="F330" s="326" t="s">
        <v>3674</v>
      </c>
      <c r="G330" s="326"/>
      <c r="H330" s="326" t="s">
        <v>1489</v>
      </c>
      <c r="I330" s="338">
        <v>25.39</v>
      </c>
      <c r="J330" s="347"/>
      <c r="K330" s="92"/>
    </row>
    <row r="331" spans="1:11" ht="14.5">
      <c r="A331" s="327" t="s">
        <v>3455</v>
      </c>
      <c r="B331" s="325" t="s">
        <v>3461</v>
      </c>
      <c r="C331" s="325">
        <v>506069073</v>
      </c>
      <c r="D331" s="336">
        <v>45821</v>
      </c>
      <c r="E331" s="325" t="s">
        <v>3462</v>
      </c>
      <c r="F331" s="325" t="s">
        <v>3463</v>
      </c>
      <c r="G331" s="325"/>
      <c r="H331" s="325" t="s">
        <v>1488</v>
      </c>
      <c r="I331" s="339">
        <v>585.12</v>
      </c>
      <c r="J331" s="347"/>
      <c r="K331" s="92"/>
    </row>
    <row r="332" spans="1:11" ht="14.5">
      <c r="A332" s="327" t="s">
        <v>3455</v>
      </c>
      <c r="B332" s="326" t="s">
        <v>3459</v>
      </c>
      <c r="C332" s="326">
        <v>506069073</v>
      </c>
      <c r="D332" s="336">
        <v>45821</v>
      </c>
      <c r="E332" s="326" t="s">
        <v>3089</v>
      </c>
      <c r="F332" s="326" t="s">
        <v>3460</v>
      </c>
      <c r="G332" s="326"/>
      <c r="H332" s="326" t="s">
        <v>1488</v>
      </c>
      <c r="I332" s="338">
        <v>204.7</v>
      </c>
      <c r="J332" s="347"/>
      <c r="K332" s="92"/>
    </row>
    <row r="333" spans="1:11" ht="14.5">
      <c r="A333" s="327" t="s">
        <v>3455</v>
      </c>
      <c r="B333" s="325" t="s">
        <v>3456</v>
      </c>
      <c r="C333" s="325">
        <v>506069073</v>
      </c>
      <c r="D333" s="336">
        <v>45821</v>
      </c>
      <c r="E333" s="325" t="s">
        <v>3457</v>
      </c>
      <c r="F333" s="325" t="s">
        <v>3458</v>
      </c>
      <c r="G333" s="325"/>
      <c r="H333" s="325" t="s">
        <v>1488</v>
      </c>
      <c r="I333" s="339">
        <v>23.25</v>
      </c>
      <c r="J333" s="347"/>
      <c r="K333" s="92"/>
    </row>
    <row r="334" spans="1:11" ht="14.5">
      <c r="A334" s="327" t="s">
        <v>3455</v>
      </c>
      <c r="B334" s="325" t="s">
        <v>3470</v>
      </c>
      <c r="C334" s="325">
        <v>506074079</v>
      </c>
      <c r="D334" s="336">
        <v>45821</v>
      </c>
      <c r="E334" s="325" t="s">
        <v>3471</v>
      </c>
      <c r="F334" s="325" t="s">
        <v>3472</v>
      </c>
      <c r="G334" s="325"/>
      <c r="H334" s="325" t="s">
        <v>1488</v>
      </c>
      <c r="I334" s="339">
        <v>250</v>
      </c>
      <c r="J334" s="347"/>
      <c r="K334" s="92"/>
    </row>
    <row r="335" spans="1:11" ht="14.5">
      <c r="A335" s="327" t="s">
        <v>3455</v>
      </c>
      <c r="B335" s="325" t="s">
        <v>3467</v>
      </c>
      <c r="C335" s="325">
        <v>506069073</v>
      </c>
      <c r="D335" s="336">
        <v>45821</v>
      </c>
      <c r="E335" s="325" t="s">
        <v>3468</v>
      </c>
      <c r="F335" s="325" t="s">
        <v>3469</v>
      </c>
      <c r="G335" s="325"/>
      <c r="H335" s="325" t="s">
        <v>1488</v>
      </c>
      <c r="I335" s="339">
        <v>47.46</v>
      </c>
      <c r="J335" s="347"/>
      <c r="K335" s="92"/>
    </row>
    <row r="336" spans="1:11" ht="14.5">
      <c r="A336" s="327" t="s">
        <v>3455</v>
      </c>
      <c r="B336" s="326" t="s">
        <v>3464</v>
      </c>
      <c r="C336" s="326">
        <v>506069073</v>
      </c>
      <c r="D336" s="336">
        <v>45821</v>
      </c>
      <c r="E336" s="326" t="s">
        <v>3465</v>
      </c>
      <c r="F336" s="326" t="s">
        <v>3466</v>
      </c>
      <c r="G336" s="326"/>
      <c r="H336" s="326" t="s">
        <v>1488</v>
      </c>
      <c r="I336" s="338">
        <v>862.68</v>
      </c>
      <c r="J336" s="347"/>
      <c r="K336" s="92"/>
    </row>
    <row r="337" spans="1:11" ht="14.5">
      <c r="A337" s="327" t="s">
        <v>3455</v>
      </c>
      <c r="B337" s="325" t="s">
        <v>3473</v>
      </c>
      <c r="C337" s="325">
        <v>506074079</v>
      </c>
      <c r="D337" s="336">
        <v>45821</v>
      </c>
      <c r="E337" s="325" t="s">
        <v>3474</v>
      </c>
      <c r="F337" s="325" t="s">
        <v>3472</v>
      </c>
      <c r="G337" s="325"/>
      <c r="H337" s="325" t="s">
        <v>1488</v>
      </c>
      <c r="I337" s="339">
        <v>200</v>
      </c>
      <c r="J337" s="347"/>
      <c r="K337" s="92"/>
    </row>
    <row r="338" spans="1:11" ht="14.5">
      <c r="A338" s="327" t="s">
        <v>3455</v>
      </c>
      <c r="B338" s="325" t="s">
        <v>3478</v>
      </c>
      <c r="C338" s="325">
        <v>506074079</v>
      </c>
      <c r="D338" s="336">
        <v>45821</v>
      </c>
      <c r="E338" s="325" t="s">
        <v>3479</v>
      </c>
      <c r="F338" s="325" t="s">
        <v>3472</v>
      </c>
      <c r="G338" s="325"/>
      <c r="H338" s="325" t="s">
        <v>1488</v>
      </c>
      <c r="I338" s="339">
        <v>50</v>
      </c>
      <c r="J338" s="347"/>
      <c r="K338" s="92"/>
    </row>
    <row r="339" spans="1:11" ht="14.5">
      <c r="A339" s="327" t="s">
        <v>3455</v>
      </c>
      <c r="B339" s="326" t="s">
        <v>3480</v>
      </c>
      <c r="C339" s="326">
        <v>506074079</v>
      </c>
      <c r="D339" s="336">
        <v>45821</v>
      </c>
      <c r="E339" s="326" t="s">
        <v>3083</v>
      </c>
      <c r="F339" s="326" t="s">
        <v>3472</v>
      </c>
      <c r="G339" s="326"/>
      <c r="H339" s="326" t="s">
        <v>1488</v>
      </c>
      <c r="I339" s="338">
        <v>400</v>
      </c>
      <c r="J339" s="347"/>
      <c r="K339" s="92"/>
    </row>
    <row r="340" spans="1:11" ht="14.5">
      <c r="A340" s="327" t="s">
        <v>3455</v>
      </c>
      <c r="B340" s="325" t="s">
        <v>3475</v>
      </c>
      <c r="C340" s="325">
        <v>506074079</v>
      </c>
      <c r="D340" s="336">
        <v>45821</v>
      </c>
      <c r="E340" s="325" t="s">
        <v>3077</v>
      </c>
      <c r="F340" s="325" t="s">
        <v>3472</v>
      </c>
      <c r="G340" s="325"/>
      <c r="H340" s="325" t="s">
        <v>1488</v>
      </c>
      <c r="I340" s="339">
        <v>250</v>
      </c>
      <c r="J340" s="347"/>
      <c r="K340" s="92"/>
    </row>
    <row r="341" spans="1:11" ht="14.5">
      <c r="A341" s="327" t="s">
        <v>3455</v>
      </c>
      <c r="B341" s="325" t="s">
        <v>3476</v>
      </c>
      <c r="C341" s="325">
        <v>506074079</v>
      </c>
      <c r="D341" s="336">
        <v>45821</v>
      </c>
      <c r="E341" s="325" t="s">
        <v>3477</v>
      </c>
      <c r="F341" s="325" t="s">
        <v>3472</v>
      </c>
      <c r="G341" s="325"/>
      <c r="H341" s="325" t="s">
        <v>1488</v>
      </c>
      <c r="I341" s="339">
        <v>300</v>
      </c>
      <c r="J341" s="347"/>
      <c r="K341" s="92"/>
    </row>
    <row r="342" spans="1:11" ht="14.5">
      <c r="A342" s="324" t="s">
        <v>3569</v>
      </c>
      <c r="B342" s="325" t="s">
        <v>3671</v>
      </c>
      <c r="C342" s="325">
        <v>506080081</v>
      </c>
      <c r="D342" s="336">
        <v>45821</v>
      </c>
      <c r="E342" s="325" t="s">
        <v>3002</v>
      </c>
      <c r="F342" s="325" t="s">
        <v>3672</v>
      </c>
      <c r="G342" s="325"/>
      <c r="H342" s="325" t="s">
        <v>1489</v>
      </c>
      <c r="I342" s="339">
        <v>10</v>
      </c>
      <c r="J342" s="347"/>
      <c r="K342" s="92"/>
    </row>
    <row r="343" spans="1:11" ht="14.5">
      <c r="A343" s="324" t="s">
        <v>3569</v>
      </c>
      <c r="B343" s="325" t="s">
        <v>3668</v>
      </c>
      <c r="C343" s="325">
        <v>506080081</v>
      </c>
      <c r="D343" s="336">
        <v>45821</v>
      </c>
      <c r="E343" s="325" t="s">
        <v>3669</v>
      </c>
      <c r="F343" s="325" t="s">
        <v>3670</v>
      </c>
      <c r="G343" s="325"/>
      <c r="H343" s="325" t="s">
        <v>1489</v>
      </c>
      <c r="I343" s="339">
        <v>22.88</v>
      </c>
      <c r="J343" s="347"/>
      <c r="K343" s="92"/>
    </row>
    <row r="344" spans="1:11" ht="14.5">
      <c r="A344" s="324" t="s">
        <v>3787</v>
      </c>
      <c r="B344" s="326" t="s">
        <v>3809</v>
      </c>
      <c r="C344" s="326">
        <v>506086087</v>
      </c>
      <c r="D344" s="337">
        <v>45821</v>
      </c>
      <c r="E344" s="326" t="s">
        <v>3810</v>
      </c>
      <c r="F344" s="326" t="s">
        <v>3811</v>
      </c>
      <c r="G344" s="326"/>
      <c r="H344" s="326" t="s">
        <v>1491</v>
      </c>
      <c r="I344" s="338">
        <v>97.08</v>
      </c>
      <c r="J344" s="347"/>
      <c r="K344" s="92"/>
    </row>
    <row r="345" spans="1:11" ht="14.5">
      <c r="A345" s="324" t="s">
        <v>3787</v>
      </c>
      <c r="B345" s="326" t="s">
        <v>3812</v>
      </c>
      <c r="C345" s="326">
        <v>506086087</v>
      </c>
      <c r="D345" s="337">
        <v>45821</v>
      </c>
      <c r="E345" s="326" t="s">
        <v>3810</v>
      </c>
      <c r="F345" s="326" t="s">
        <v>3811</v>
      </c>
      <c r="G345" s="326"/>
      <c r="H345" s="326" t="s">
        <v>1491</v>
      </c>
      <c r="I345" s="338">
        <v>107.68</v>
      </c>
      <c r="J345" s="347"/>
      <c r="K345" s="92"/>
    </row>
    <row r="346" spans="1:11" ht="14.5">
      <c r="A346" s="324" t="s">
        <v>3787</v>
      </c>
      <c r="B346" s="325" t="s">
        <v>3816</v>
      </c>
      <c r="C346" s="325">
        <v>506094</v>
      </c>
      <c r="D346" s="336">
        <v>45821</v>
      </c>
      <c r="E346" s="325" t="s">
        <v>3817</v>
      </c>
      <c r="F346" s="325" t="s">
        <v>3818</v>
      </c>
      <c r="G346" s="325"/>
      <c r="H346" s="325" t="s">
        <v>1491</v>
      </c>
      <c r="I346" s="339">
        <v>105.68</v>
      </c>
      <c r="J346" s="347"/>
      <c r="K346" s="92"/>
    </row>
    <row r="347" spans="1:11" ht="14">
      <c r="A347" s="355" t="s">
        <v>4098</v>
      </c>
      <c r="B347" s="356" t="s">
        <v>4295</v>
      </c>
      <c r="C347" s="356">
        <v>20252381</v>
      </c>
      <c r="D347" s="357">
        <v>45821</v>
      </c>
      <c r="E347" s="356" t="s">
        <v>2998</v>
      </c>
      <c r="F347" s="356" t="s">
        <v>6045</v>
      </c>
      <c r="G347" s="356">
        <v>45268193</v>
      </c>
      <c r="H347" s="356" t="s">
        <v>4264</v>
      </c>
      <c r="I347" s="361">
        <v>84.23</v>
      </c>
      <c r="J347" s="360"/>
      <c r="K347" s="92"/>
    </row>
    <row r="348" spans="1:11" ht="14">
      <c r="A348" s="355" t="s">
        <v>4098</v>
      </c>
      <c r="B348" s="356" t="s">
        <v>4296</v>
      </c>
      <c r="C348" s="356">
        <v>20250005</v>
      </c>
      <c r="D348" s="357">
        <v>45824</v>
      </c>
      <c r="E348" s="356" t="s">
        <v>2998</v>
      </c>
      <c r="F348" s="356" t="s">
        <v>4297</v>
      </c>
      <c r="G348" s="356">
        <v>47700769</v>
      </c>
      <c r="H348" s="356" t="s">
        <v>4163</v>
      </c>
      <c r="I348" s="361">
        <v>120</v>
      </c>
      <c r="J348" s="360"/>
      <c r="K348" s="92"/>
    </row>
    <row r="349" spans="1:11" ht="14">
      <c r="A349" s="355" t="s">
        <v>4098</v>
      </c>
      <c r="B349" s="356" t="s">
        <v>4298</v>
      </c>
      <c r="C349" s="356">
        <v>20252409</v>
      </c>
      <c r="D349" s="357">
        <v>45824</v>
      </c>
      <c r="E349" s="356" t="s">
        <v>2998</v>
      </c>
      <c r="F349" s="356" t="s">
        <v>4299</v>
      </c>
      <c r="G349" s="356">
        <v>45268193</v>
      </c>
      <c r="H349" s="356" t="s">
        <v>4264</v>
      </c>
      <c r="I349" s="361">
        <v>65</v>
      </c>
      <c r="J349" s="360"/>
      <c r="K349" s="92"/>
    </row>
    <row r="350" spans="1:11" ht="28">
      <c r="A350" s="355" t="s">
        <v>4098</v>
      </c>
      <c r="B350" s="362" t="s">
        <v>4302</v>
      </c>
      <c r="C350" s="362">
        <v>412510812</v>
      </c>
      <c r="D350" s="357">
        <v>45825</v>
      </c>
      <c r="E350" s="362" t="s">
        <v>2998</v>
      </c>
      <c r="F350" s="362" t="s">
        <v>5779</v>
      </c>
      <c r="G350" s="362">
        <v>48094790</v>
      </c>
      <c r="H350" s="362" t="s">
        <v>4199</v>
      </c>
      <c r="I350" s="364">
        <v>2123</v>
      </c>
      <c r="J350" s="360"/>
      <c r="K350" s="92"/>
    </row>
    <row r="351" spans="1:11" ht="14.5">
      <c r="A351" s="324" t="s">
        <v>3427</v>
      </c>
      <c r="B351" s="326" t="s">
        <v>3436</v>
      </c>
      <c r="C351" s="326">
        <v>25046</v>
      </c>
      <c r="D351" s="337">
        <v>45821</v>
      </c>
      <c r="E351" s="326" t="s">
        <v>2998</v>
      </c>
      <c r="F351" s="326" t="s">
        <v>3437</v>
      </c>
      <c r="G351" s="326"/>
      <c r="H351" s="326" t="s">
        <v>1487</v>
      </c>
      <c r="I351" s="338">
        <v>64.61</v>
      </c>
      <c r="J351" s="347"/>
      <c r="K351" s="92"/>
    </row>
    <row r="352" spans="1:11" ht="14.5">
      <c r="A352" s="324" t="s">
        <v>3427</v>
      </c>
      <c r="B352" s="325" t="s">
        <v>3434</v>
      </c>
      <c r="C352" s="325">
        <v>25045</v>
      </c>
      <c r="D352" s="336">
        <v>45821</v>
      </c>
      <c r="E352" s="325" t="s">
        <v>2998</v>
      </c>
      <c r="F352" s="325" t="s">
        <v>3435</v>
      </c>
      <c r="G352" s="325"/>
      <c r="H352" s="325" t="s">
        <v>1487</v>
      </c>
      <c r="I352" s="339">
        <v>300.85000000000002</v>
      </c>
      <c r="J352" s="347"/>
      <c r="K352" s="92"/>
    </row>
    <row r="353" spans="1:11" ht="14.5">
      <c r="A353" s="324" t="s">
        <v>3427</v>
      </c>
      <c r="B353" s="325" t="s">
        <v>3430</v>
      </c>
      <c r="C353" s="325">
        <v>25043</v>
      </c>
      <c r="D353" s="336">
        <v>45821</v>
      </c>
      <c r="E353" s="325" t="s">
        <v>2998</v>
      </c>
      <c r="F353" s="325" t="s">
        <v>3431</v>
      </c>
      <c r="G353" s="325"/>
      <c r="H353" s="325" t="s">
        <v>1487</v>
      </c>
      <c r="I353" s="339">
        <v>595.97</v>
      </c>
      <c r="J353" s="347"/>
      <c r="K353" s="92"/>
    </row>
    <row r="354" spans="1:11" ht="14.5">
      <c r="A354" s="324" t="s">
        <v>3330</v>
      </c>
      <c r="B354" s="326" t="s">
        <v>3348</v>
      </c>
      <c r="C354" s="326">
        <v>202503</v>
      </c>
      <c r="D354" s="336">
        <v>45825</v>
      </c>
      <c r="E354" s="326" t="s">
        <v>2998</v>
      </c>
      <c r="F354" s="326" t="s">
        <v>3349</v>
      </c>
      <c r="G354" s="326">
        <v>41307496</v>
      </c>
      <c r="H354" s="326" t="s">
        <v>3350</v>
      </c>
      <c r="I354" s="338">
        <v>1000</v>
      </c>
      <c r="J354" s="347"/>
      <c r="K354" s="92"/>
    </row>
    <row r="355" spans="1:11" ht="14">
      <c r="A355" s="355" t="s">
        <v>4098</v>
      </c>
      <c r="B355" s="356" t="s">
        <v>4311</v>
      </c>
      <c r="C355" s="356">
        <v>8370986924</v>
      </c>
      <c r="D355" s="357">
        <v>45825</v>
      </c>
      <c r="E355" s="356" t="s">
        <v>2998</v>
      </c>
      <c r="F355" s="356" t="s">
        <v>5780</v>
      </c>
      <c r="G355" s="356">
        <v>35763469</v>
      </c>
      <c r="H355" s="356" t="s">
        <v>4121</v>
      </c>
      <c r="I355" s="365">
        <v>442.97</v>
      </c>
      <c r="J355" s="360"/>
      <c r="K355" s="92"/>
    </row>
    <row r="356" spans="1:11" ht="14.5">
      <c r="A356" s="324" t="s">
        <v>3427</v>
      </c>
      <c r="B356" s="325" t="s">
        <v>3438</v>
      </c>
      <c r="C356" s="325">
        <v>25047</v>
      </c>
      <c r="D356" s="336">
        <v>45824</v>
      </c>
      <c r="E356" s="325" t="s">
        <v>2998</v>
      </c>
      <c r="F356" s="325" t="s">
        <v>3439</v>
      </c>
      <c r="G356" s="325"/>
      <c r="H356" s="325" t="s">
        <v>1487</v>
      </c>
      <c r="I356" s="339">
        <v>289.60000000000002</v>
      </c>
      <c r="J356" s="347"/>
      <c r="K356" s="92"/>
    </row>
    <row r="357" spans="1:11" ht="14.5">
      <c r="A357" s="324" t="s">
        <v>3427</v>
      </c>
      <c r="B357" s="325" t="s">
        <v>3428</v>
      </c>
      <c r="C357" s="325">
        <v>25042</v>
      </c>
      <c r="D357" s="336">
        <v>45824</v>
      </c>
      <c r="E357" s="325" t="s">
        <v>2998</v>
      </c>
      <c r="F357" s="325" t="s">
        <v>3429</v>
      </c>
      <c r="G357" s="325"/>
      <c r="H357" s="325" t="s">
        <v>1487</v>
      </c>
      <c r="I357" s="339">
        <v>648.21</v>
      </c>
      <c r="J357" s="347"/>
      <c r="K357" s="92"/>
    </row>
    <row r="358" spans="1:11" ht="14.5">
      <c r="A358" s="327" t="s">
        <v>3164</v>
      </c>
      <c r="B358" s="325" t="s">
        <v>3176</v>
      </c>
      <c r="C358" s="325">
        <v>506096099</v>
      </c>
      <c r="D358" s="336">
        <v>45825</v>
      </c>
      <c r="E358" s="325" t="s">
        <v>3177</v>
      </c>
      <c r="F358" s="325" t="s">
        <v>3178</v>
      </c>
      <c r="G358" s="325"/>
      <c r="H358" s="325" t="s">
        <v>1483</v>
      </c>
      <c r="I358" s="339">
        <v>114.51</v>
      </c>
      <c r="J358" s="347"/>
      <c r="K358" s="92"/>
    </row>
    <row r="359" spans="1:11" ht="14.5">
      <c r="A359" s="327" t="s">
        <v>3164</v>
      </c>
      <c r="B359" s="326" t="s">
        <v>3185</v>
      </c>
      <c r="C359" s="326">
        <v>506096099</v>
      </c>
      <c r="D359" s="336">
        <v>45825</v>
      </c>
      <c r="E359" s="326" t="s">
        <v>3038</v>
      </c>
      <c r="F359" s="326" t="s">
        <v>3186</v>
      </c>
      <c r="G359" s="326"/>
      <c r="H359" s="326" t="s">
        <v>1483</v>
      </c>
      <c r="I359" s="338">
        <v>39.369999999999997</v>
      </c>
      <c r="J359" s="347"/>
      <c r="K359" s="92"/>
    </row>
    <row r="360" spans="1:11" ht="14.5">
      <c r="A360" s="327" t="s">
        <v>3164</v>
      </c>
      <c r="B360" s="326" t="s">
        <v>3182</v>
      </c>
      <c r="C360" s="326">
        <v>506096099</v>
      </c>
      <c r="D360" s="336">
        <v>45825</v>
      </c>
      <c r="E360" s="326" t="s">
        <v>3183</v>
      </c>
      <c r="F360" s="326" t="s">
        <v>3184</v>
      </c>
      <c r="G360" s="326"/>
      <c r="H360" s="326" t="s">
        <v>1483</v>
      </c>
      <c r="I360" s="338">
        <v>87.54</v>
      </c>
      <c r="J360" s="347"/>
      <c r="K360" s="92"/>
    </row>
    <row r="361" spans="1:11" ht="14.5">
      <c r="A361" s="327" t="s">
        <v>3164</v>
      </c>
      <c r="B361" s="326" t="s">
        <v>3171</v>
      </c>
      <c r="C361" s="326">
        <v>25051</v>
      </c>
      <c r="D361" s="336">
        <v>45825</v>
      </c>
      <c r="E361" s="326" t="s">
        <v>2998</v>
      </c>
      <c r="F361" s="326" t="s">
        <v>3166</v>
      </c>
      <c r="G361" s="326"/>
      <c r="H361" s="326" t="s">
        <v>3172</v>
      </c>
      <c r="I361" s="338">
        <v>903</v>
      </c>
      <c r="J361" s="347"/>
      <c r="K361" s="92"/>
    </row>
    <row r="362" spans="1:11" ht="14.5">
      <c r="A362" s="327" t="s">
        <v>3164</v>
      </c>
      <c r="B362" s="325" t="s">
        <v>3165</v>
      </c>
      <c r="C362" s="325">
        <v>25048</v>
      </c>
      <c r="D362" s="336">
        <v>45825</v>
      </c>
      <c r="E362" s="325" t="s">
        <v>2998</v>
      </c>
      <c r="F362" s="325" t="s">
        <v>3166</v>
      </c>
      <c r="G362" s="325"/>
      <c r="H362" s="325" t="s">
        <v>1483</v>
      </c>
      <c r="I362" s="339">
        <v>3868.94</v>
      </c>
      <c r="J362" s="347"/>
      <c r="K362" s="92"/>
    </row>
    <row r="363" spans="1:11" ht="14.5">
      <c r="A363" s="327" t="s">
        <v>3164</v>
      </c>
      <c r="B363" s="326" t="s">
        <v>3179</v>
      </c>
      <c r="C363" s="326">
        <v>506096099</v>
      </c>
      <c r="D363" s="336">
        <v>45825</v>
      </c>
      <c r="E363" s="326" t="s">
        <v>3180</v>
      </c>
      <c r="F363" s="326" t="s">
        <v>3181</v>
      </c>
      <c r="G363" s="326"/>
      <c r="H363" s="326" t="s">
        <v>1483</v>
      </c>
      <c r="I363" s="338">
        <v>454.35</v>
      </c>
      <c r="J363" s="347"/>
      <c r="K363" s="92"/>
    </row>
    <row r="364" spans="1:11" ht="14">
      <c r="A364" s="355" t="s">
        <v>4098</v>
      </c>
      <c r="B364" s="356" t="s">
        <v>4303</v>
      </c>
      <c r="C364" s="356">
        <v>25054</v>
      </c>
      <c r="D364" s="357">
        <v>45825</v>
      </c>
      <c r="E364" s="356" t="s">
        <v>2998</v>
      </c>
      <c r="F364" s="356" t="s">
        <v>4304</v>
      </c>
      <c r="G364" s="356"/>
      <c r="H364" s="356" t="s">
        <v>1483</v>
      </c>
      <c r="I364" s="361">
        <v>27.85</v>
      </c>
      <c r="J364" s="360"/>
      <c r="K364" s="92"/>
    </row>
    <row r="365" spans="1:11" ht="14.5">
      <c r="A365" s="327" t="s">
        <v>3164</v>
      </c>
      <c r="B365" s="326" t="s">
        <v>3167</v>
      </c>
      <c r="C365" s="326">
        <v>25049</v>
      </c>
      <c r="D365" s="336">
        <v>45825</v>
      </c>
      <c r="E365" s="326" t="s">
        <v>2998</v>
      </c>
      <c r="F365" s="326" t="s">
        <v>3166</v>
      </c>
      <c r="G365" s="326"/>
      <c r="H365" s="326" t="s">
        <v>3168</v>
      </c>
      <c r="I365" s="338">
        <v>903</v>
      </c>
      <c r="J365" s="347"/>
      <c r="K365" s="92"/>
    </row>
    <row r="366" spans="1:11" ht="14.5">
      <c r="A366" s="327" t="s">
        <v>3164</v>
      </c>
      <c r="B366" s="326" t="s">
        <v>3169</v>
      </c>
      <c r="C366" s="326">
        <v>25050</v>
      </c>
      <c r="D366" s="336">
        <v>45825</v>
      </c>
      <c r="E366" s="326" t="s">
        <v>2998</v>
      </c>
      <c r="F366" s="326" t="s">
        <v>3166</v>
      </c>
      <c r="G366" s="326"/>
      <c r="H366" s="326" t="s">
        <v>3170</v>
      </c>
      <c r="I366" s="338">
        <v>903</v>
      </c>
      <c r="J366" s="347"/>
      <c r="K366" s="92"/>
    </row>
    <row r="367" spans="1:11" ht="14.5">
      <c r="A367" s="324" t="s">
        <v>3330</v>
      </c>
      <c r="B367" s="326" t="s">
        <v>3361</v>
      </c>
      <c r="C367" s="326">
        <v>50610405</v>
      </c>
      <c r="D367" s="336">
        <v>45825</v>
      </c>
      <c r="E367" s="326" t="s">
        <v>3362</v>
      </c>
      <c r="F367" s="326" t="s">
        <v>3363</v>
      </c>
      <c r="G367" s="326"/>
      <c r="H367" s="326" t="s">
        <v>3333</v>
      </c>
      <c r="I367" s="338">
        <v>122</v>
      </c>
      <c r="J367" s="347"/>
      <c r="K367" s="92"/>
    </row>
    <row r="368" spans="1:11" ht="14.5">
      <c r="A368" s="324" t="s">
        <v>3330</v>
      </c>
      <c r="B368" s="325" t="s">
        <v>3358</v>
      </c>
      <c r="C368" s="325">
        <v>50610405</v>
      </c>
      <c r="D368" s="336">
        <v>45825</v>
      </c>
      <c r="E368" s="325" t="s">
        <v>3359</v>
      </c>
      <c r="F368" s="325" t="s">
        <v>3360</v>
      </c>
      <c r="G368" s="325"/>
      <c r="H368" s="325" t="s">
        <v>3333</v>
      </c>
      <c r="I368" s="339">
        <v>250</v>
      </c>
      <c r="J368" s="347"/>
      <c r="K368" s="92"/>
    </row>
    <row r="369" spans="1:11" ht="14.5">
      <c r="A369" s="324" t="s">
        <v>3330</v>
      </c>
      <c r="B369" s="325" t="s">
        <v>3351</v>
      </c>
      <c r="C369" s="325">
        <v>50610102</v>
      </c>
      <c r="D369" s="336">
        <v>45825</v>
      </c>
      <c r="E369" s="325" t="s">
        <v>3352</v>
      </c>
      <c r="F369" s="325" t="s">
        <v>3336</v>
      </c>
      <c r="G369" s="325"/>
      <c r="H369" s="325" t="s">
        <v>3333</v>
      </c>
      <c r="I369" s="339">
        <v>39.33</v>
      </c>
      <c r="J369" s="347"/>
      <c r="K369" s="92"/>
    </row>
    <row r="370" spans="1:11" ht="14.5">
      <c r="A370" s="324" t="s">
        <v>3330</v>
      </c>
      <c r="B370" s="326" t="s">
        <v>3353</v>
      </c>
      <c r="C370" s="326">
        <v>50610102</v>
      </c>
      <c r="D370" s="337">
        <v>45825</v>
      </c>
      <c r="E370" s="326" t="s">
        <v>3354</v>
      </c>
      <c r="F370" s="326" t="s">
        <v>3355</v>
      </c>
      <c r="G370" s="326"/>
      <c r="H370" s="326" t="s">
        <v>3333</v>
      </c>
      <c r="I370" s="338">
        <v>187.82</v>
      </c>
      <c r="J370" s="347"/>
      <c r="K370" s="92"/>
    </row>
    <row r="371" spans="1:11" ht="14.5">
      <c r="A371" s="324" t="s">
        <v>3330</v>
      </c>
      <c r="B371" s="326" t="s">
        <v>3356</v>
      </c>
      <c r="C371" s="326">
        <v>202504</v>
      </c>
      <c r="D371" s="336">
        <v>45825</v>
      </c>
      <c r="E371" s="326" t="s">
        <v>2998</v>
      </c>
      <c r="F371" s="326" t="s">
        <v>3357</v>
      </c>
      <c r="G371" s="326">
        <v>41307496</v>
      </c>
      <c r="H371" s="326" t="s">
        <v>3350</v>
      </c>
      <c r="I371" s="338">
        <v>1000</v>
      </c>
      <c r="J371" s="347"/>
      <c r="K371" s="92"/>
    </row>
    <row r="372" spans="1:11" ht="28">
      <c r="A372" s="355" t="s">
        <v>4098</v>
      </c>
      <c r="B372" s="356" t="s">
        <v>4317</v>
      </c>
      <c r="C372" s="356">
        <v>7006</v>
      </c>
      <c r="D372" s="363">
        <v>45853</v>
      </c>
      <c r="E372" s="356" t="s">
        <v>2998</v>
      </c>
      <c r="F372" s="356" t="s">
        <v>5781</v>
      </c>
      <c r="G372" s="356"/>
      <c r="H372" s="356" t="s">
        <v>4318</v>
      </c>
      <c r="I372" s="361">
        <v>59.6</v>
      </c>
      <c r="J372" s="360"/>
      <c r="K372" s="92"/>
    </row>
    <row r="373" spans="1:11" ht="14.5">
      <c r="A373" s="324" t="s">
        <v>3787</v>
      </c>
      <c r="B373" s="326" t="s">
        <v>3845</v>
      </c>
      <c r="C373" s="326">
        <v>20250471</v>
      </c>
      <c r="D373" s="337">
        <v>45832</v>
      </c>
      <c r="E373" s="326" t="s">
        <v>2998</v>
      </c>
      <c r="F373" s="326" t="s">
        <v>5782</v>
      </c>
      <c r="G373" s="326">
        <v>53993845</v>
      </c>
      <c r="H373" s="326" t="s">
        <v>3846</v>
      </c>
      <c r="I373" s="338">
        <v>399.5</v>
      </c>
      <c r="J373" s="347"/>
      <c r="K373" s="92"/>
    </row>
    <row r="374" spans="1:11" ht="14">
      <c r="A374" s="355" t="s">
        <v>4098</v>
      </c>
      <c r="B374" s="362" t="s">
        <v>4308</v>
      </c>
      <c r="C374" s="362">
        <v>506103</v>
      </c>
      <c r="D374" s="357">
        <v>45825</v>
      </c>
      <c r="E374" s="362" t="s">
        <v>3094</v>
      </c>
      <c r="F374" s="362" t="s">
        <v>4309</v>
      </c>
      <c r="G374" s="362"/>
      <c r="H374" s="362" t="s">
        <v>4310</v>
      </c>
      <c r="I374" s="364">
        <v>51.4</v>
      </c>
      <c r="J374" s="360"/>
      <c r="K374" s="92"/>
    </row>
    <row r="375" spans="1:11" ht="14">
      <c r="A375" s="355" t="s">
        <v>4098</v>
      </c>
      <c r="B375" s="356" t="s">
        <v>4305</v>
      </c>
      <c r="C375" s="356">
        <v>506100</v>
      </c>
      <c r="D375" s="357">
        <v>45825</v>
      </c>
      <c r="E375" s="356" t="s">
        <v>3006</v>
      </c>
      <c r="F375" s="356" t="s">
        <v>4306</v>
      </c>
      <c r="G375" s="356"/>
      <c r="H375" s="356" t="s">
        <v>4307</v>
      </c>
      <c r="I375" s="361">
        <v>41.7</v>
      </c>
      <c r="J375" s="360"/>
      <c r="K375" s="92"/>
    </row>
    <row r="376" spans="1:11" ht="14">
      <c r="A376" s="355" t="s">
        <v>4098</v>
      </c>
      <c r="B376" s="362" t="s">
        <v>4333</v>
      </c>
      <c r="C376" s="362">
        <v>506142</v>
      </c>
      <c r="D376" s="357">
        <v>45838</v>
      </c>
      <c r="E376" s="362" t="s">
        <v>3457</v>
      </c>
      <c r="F376" s="362" t="s">
        <v>5788</v>
      </c>
      <c r="G376" s="362"/>
      <c r="H376" s="362" t="s">
        <v>4160</v>
      </c>
      <c r="I376" s="364">
        <v>6.8</v>
      </c>
      <c r="J376" s="360"/>
      <c r="K376" s="92"/>
    </row>
    <row r="377" spans="1:11" ht="14">
      <c r="A377" s="355" t="s">
        <v>4098</v>
      </c>
      <c r="B377" s="362" t="s">
        <v>4300</v>
      </c>
      <c r="C377" s="362">
        <v>506095</v>
      </c>
      <c r="D377" s="357">
        <v>45825</v>
      </c>
      <c r="E377" s="362" t="s">
        <v>3492</v>
      </c>
      <c r="F377" s="362" t="s">
        <v>4301</v>
      </c>
      <c r="G377" s="362"/>
      <c r="H377" s="362" t="s">
        <v>4113</v>
      </c>
      <c r="I377" s="364">
        <v>411</v>
      </c>
      <c r="J377" s="360"/>
      <c r="K377" s="92"/>
    </row>
    <row r="378" spans="1:11" ht="14.5">
      <c r="A378" s="324" t="s">
        <v>3292</v>
      </c>
      <c r="B378" s="325" t="s">
        <v>3297</v>
      </c>
      <c r="C378" s="325">
        <v>25076</v>
      </c>
      <c r="D378" s="336">
        <v>45827</v>
      </c>
      <c r="E378" s="325" t="s">
        <v>2998</v>
      </c>
      <c r="F378" s="325" t="s">
        <v>3298</v>
      </c>
      <c r="G378" s="325"/>
      <c r="H378" s="325" t="s">
        <v>1485</v>
      </c>
      <c r="I378" s="339">
        <v>2384.86</v>
      </c>
      <c r="J378" s="347"/>
      <c r="K378" s="92"/>
    </row>
    <row r="379" spans="1:11" ht="14.5">
      <c r="A379" s="324" t="s">
        <v>3292</v>
      </c>
      <c r="B379" s="326" t="s">
        <v>3295</v>
      </c>
      <c r="C379" s="326">
        <v>25074</v>
      </c>
      <c r="D379" s="336">
        <v>45827</v>
      </c>
      <c r="E379" s="326" t="s">
        <v>2998</v>
      </c>
      <c r="F379" s="326" t="s">
        <v>3296</v>
      </c>
      <c r="G379" s="326"/>
      <c r="H379" s="326" t="s">
        <v>1485</v>
      </c>
      <c r="I379" s="338">
        <v>1325.68</v>
      </c>
      <c r="J379" s="347"/>
      <c r="K379" s="92"/>
    </row>
    <row r="380" spans="1:11" ht="14.5">
      <c r="A380" s="324" t="s">
        <v>3787</v>
      </c>
      <c r="B380" s="325" t="s">
        <v>3837</v>
      </c>
      <c r="C380" s="325">
        <v>25066</v>
      </c>
      <c r="D380" s="336">
        <v>45827</v>
      </c>
      <c r="E380" s="325" t="s">
        <v>2998</v>
      </c>
      <c r="F380" s="325" t="s">
        <v>3836</v>
      </c>
      <c r="G380" s="325"/>
      <c r="H380" s="325" t="s">
        <v>1491</v>
      </c>
      <c r="I380" s="339">
        <v>92</v>
      </c>
      <c r="J380" s="347"/>
      <c r="K380" s="92"/>
    </row>
    <row r="381" spans="1:11" ht="14.5">
      <c r="A381" s="324" t="s">
        <v>3569</v>
      </c>
      <c r="B381" s="325" t="s">
        <v>3643</v>
      </c>
      <c r="C381" s="325">
        <v>506051</v>
      </c>
      <c r="D381" s="336">
        <v>45827</v>
      </c>
      <c r="E381" s="325" t="s">
        <v>3644</v>
      </c>
      <c r="F381" s="325" t="s">
        <v>3645</v>
      </c>
      <c r="G381" s="325">
        <v>55072895</v>
      </c>
      <c r="H381" s="325" t="s">
        <v>5772</v>
      </c>
      <c r="I381" s="339">
        <v>74.3</v>
      </c>
      <c r="J381" s="347"/>
      <c r="K381" s="92"/>
    </row>
    <row r="382" spans="1:11" ht="14.5">
      <c r="A382" s="324" t="s">
        <v>3569</v>
      </c>
      <c r="B382" s="326" t="s">
        <v>3676</v>
      </c>
      <c r="C382" s="326">
        <v>506106</v>
      </c>
      <c r="D382" s="336">
        <v>45827</v>
      </c>
      <c r="E382" s="326" t="s">
        <v>3644</v>
      </c>
      <c r="F382" s="326" t="s">
        <v>3677</v>
      </c>
      <c r="G382" s="326">
        <v>55072895</v>
      </c>
      <c r="H382" s="325" t="s">
        <v>5772</v>
      </c>
      <c r="I382" s="338">
        <v>40</v>
      </c>
      <c r="J382" s="347"/>
      <c r="K382" s="92"/>
    </row>
    <row r="383" spans="1:11" ht="14.5">
      <c r="A383" s="324" t="s">
        <v>3787</v>
      </c>
      <c r="B383" s="326" t="s">
        <v>3831</v>
      </c>
      <c r="C383" s="326">
        <v>25062</v>
      </c>
      <c r="D383" s="337">
        <v>45827</v>
      </c>
      <c r="E383" s="326" t="s">
        <v>2998</v>
      </c>
      <c r="F383" s="326" t="s">
        <v>3830</v>
      </c>
      <c r="G383" s="326"/>
      <c r="H383" s="326" t="s">
        <v>3821</v>
      </c>
      <c r="I383" s="338">
        <v>330.12</v>
      </c>
      <c r="J383" s="347"/>
      <c r="K383" s="92"/>
    </row>
    <row r="384" spans="1:11" ht="14.5">
      <c r="A384" s="324" t="s">
        <v>3787</v>
      </c>
      <c r="B384" s="325" t="s">
        <v>3825</v>
      </c>
      <c r="C384" s="325">
        <v>25058</v>
      </c>
      <c r="D384" s="336">
        <v>45827</v>
      </c>
      <c r="E384" s="325" t="s">
        <v>2998</v>
      </c>
      <c r="F384" s="325" t="s">
        <v>3824</v>
      </c>
      <c r="G384" s="325"/>
      <c r="H384" s="325" t="s">
        <v>1491</v>
      </c>
      <c r="I384" s="339">
        <v>104.3</v>
      </c>
      <c r="J384" s="347"/>
      <c r="K384" s="92"/>
    </row>
    <row r="385" spans="1:11" ht="14.5">
      <c r="A385" s="324" t="s">
        <v>3787</v>
      </c>
      <c r="B385" s="325" t="s">
        <v>3823</v>
      </c>
      <c r="C385" s="325">
        <v>25057</v>
      </c>
      <c r="D385" s="336">
        <v>45827</v>
      </c>
      <c r="E385" s="325" t="s">
        <v>2998</v>
      </c>
      <c r="F385" s="325" t="s">
        <v>3824</v>
      </c>
      <c r="G385" s="325"/>
      <c r="H385" s="325" t="s">
        <v>3821</v>
      </c>
      <c r="I385" s="339">
        <v>255.47</v>
      </c>
      <c r="J385" s="347"/>
      <c r="K385" s="92"/>
    </row>
    <row r="386" spans="1:11" ht="14">
      <c r="A386" s="355" t="s">
        <v>4098</v>
      </c>
      <c r="B386" s="356" t="s">
        <v>4312</v>
      </c>
      <c r="C386" s="356">
        <v>506107</v>
      </c>
      <c r="D386" s="357">
        <v>45827</v>
      </c>
      <c r="E386" s="356"/>
      <c r="F386" s="356" t="s">
        <v>5783</v>
      </c>
      <c r="G386" s="356"/>
      <c r="H386" s="356" t="s">
        <v>4313</v>
      </c>
      <c r="I386" s="361">
        <v>105</v>
      </c>
      <c r="J386" s="360"/>
      <c r="K386" s="92"/>
    </row>
    <row r="387" spans="1:11" ht="14.5">
      <c r="A387" s="324" t="s">
        <v>3292</v>
      </c>
      <c r="B387" s="325" t="s">
        <v>3293</v>
      </c>
      <c r="C387" s="325">
        <v>25072</v>
      </c>
      <c r="D387" s="337">
        <v>45828</v>
      </c>
      <c r="E387" s="325" t="s">
        <v>2998</v>
      </c>
      <c r="F387" s="325" t="s">
        <v>3294</v>
      </c>
      <c r="G387" s="325"/>
      <c r="H387" s="325" t="s">
        <v>1485</v>
      </c>
      <c r="I387" s="339">
        <v>1043.53</v>
      </c>
      <c r="J387" s="347"/>
      <c r="K387" s="92"/>
    </row>
    <row r="388" spans="1:11" ht="14.5">
      <c r="A388" s="324" t="s">
        <v>3787</v>
      </c>
      <c r="B388" s="326" t="s">
        <v>3838</v>
      </c>
      <c r="C388" s="326">
        <v>25067</v>
      </c>
      <c r="D388" s="337">
        <v>45828</v>
      </c>
      <c r="E388" s="326" t="s">
        <v>2998</v>
      </c>
      <c r="F388" s="326" t="s">
        <v>3839</v>
      </c>
      <c r="G388" s="326"/>
      <c r="H388" s="326" t="s">
        <v>1491</v>
      </c>
      <c r="I388" s="338">
        <v>377</v>
      </c>
      <c r="J388" s="347"/>
      <c r="K388" s="92"/>
    </row>
    <row r="389" spans="1:11" ht="14.5">
      <c r="A389" s="324" t="s">
        <v>3787</v>
      </c>
      <c r="B389" s="325" t="s">
        <v>3840</v>
      </c>
      <c r="C389" s="325">
        <v>25068</v>
      </c>
      <c r="D389" s="337">
        <v>45828</v>
      </c>
      <c r="E389" s="325" t="s">
        <v>2998</v>
      </c>
      <c r="F389" s="325" t="s">
        <v>3839</v>
      </c>
      <c r="G389" s="325"/>
      <c r="H389" s="325" t="s">
        <v>3821</v>
      </c>
      <c r="I389" s="339">
        <v>521.53</v>
      </c>
      <c r="J389" s="347"/>
      <c r="K389" s="92"/>
    </row>
    <row r="390" spans="1:11" ht="14.5">
      <c r="A390" s="324" t="s">
        <v>3787</v>
      </c>
      <c r="B390" s="325" t="s">
        <v>3835</v>
      </c>
      <c r="C390" s="325">
        <v>25065</v>
      </c>
      <c r="D390" s="337">
        <v>45828</v>
      </c>
      <c r="E390" s="325" t="s">
        <v>2998</v>
      </c>
      <c r="F390" s="325" t="s">
        <v>3836</v>
      </c>
      <c r="G390" s="325"/>
      <c r="H390" s="325" t="s">
        <v>3821</v>
      </c>
      <c r="I390" s="339">
        <v>328</v>
      </c>
      <c r="J390" s="347"/>
      <c r="K390" s="92"/>
    </row>
    <row r="391" spans="1:11" ht="14.5">
      <c r="A391" s="324" t="s">
        <v>3957</v>
      </c>
      <c r="B391" s="326" t="s">
        <v>3970</v>
      </c>
      <c r="C391" s="326">
        <v>25083</v>
      </c>
      <c r="D391" s="337">
        <v>45828</v>
      </c>
      <c r="E391" s="326" t="s">
        <v>2998</v>
      </c>
      <c r="F391" s="326" t="s">
        <v>3969</v>
      </c>
      <c r="G391" s="326"/>
      <c r="H391" s="326" t="s">
        <v>1494</v>
      </c>
      <c r="I391" s="338">
        <v>191.25</v>
      </c>
      <c r="J391" s="347"/>
      <c r="K391" s="92"/>
    </row>
    <row r="392" spans="1:11" ht="14.5">
      <c r="A392" s="324" t="s">
        <v>3957</v>
      </c>
      <c r="B392" s="325" t="s">
        <v>3968</v>
      </c>
      <c r="C392" s="325">
        <v>25082</v>
      </c>
      <c r="D392" s="336">
        <v>45828</v>
      </c>
      <c r="E392" s="325" t="s">
        <v>2998</v>
      </c>
      <c r="F392" s="325" t="s">
        <v>3969</v>
      </c>
      <c r="G392" s="325"/>
      <c r="H392" s="325" t="s">
        <v>3966</v>
      </c>
      <c r="I392" s="339">
        <v>1498.82</v>
      </c>
      <c r="J392" s="347"/>
      <c r="K392" s="92"/>
    </row>
    <row r="393" spans="1:11" ht="14.5">
      <c r="A393" s="324" t="s">
        <v>3957</v>
      </c>
      <c r="B393" s="326" t="s">
        <v>3967</v>
      </c>
      <c r="C393" s="326">
        <v>25081</v>
      </c>
      <c r="D393" s="337">
        <v>45828</v>
      </c>
      <c r="E393" s="326" t="s">
        <v>2998</v>
      </c>
      <c r="F393" s="326" t="s">
        <v>3965</v>
      </c>
      <c r="G393" s="326"/>
      <c r="H393" s="326" t="s">
        <v>1494</v>
      </c>
      <c r="I393" s="338">
        <v>12.3</v>
      </c>
      <c r="J393" s="347"/>
      <c r="K393" s="92"/>
    </row>
    <row r="394" spans="1:11" ht="14.5">
      <c r="A394" s="324" t="s">
        <v>3957</v>
      </c>
      <c r="B394" s="325" t="s">
        <v>3964</v>
      </c>
      <c r="C394" s="325">
        <v>25080</v>
      </c>
      <c r="D394" s="336">
        <v>45828</v>
      </c>
      <c r="E394" s="325" t="s">
        <v>2998</v>
      </c>
      <c r="F394" s="325" t="s">
        <v>3965</v>
      </c>
      <c r="G394" s="325"/>
      <c r="H394" s="325" t="s">
        <v>3966</v>
      </c>
      <c r="I394" s="339">
        <v>82.1</v>
      </c>
      <c r="J394" s="347"/>
      <c r="K394" s="92"/>
    </row>
    <row r="395" spans="1:11" ht="14.5">
      <c r="A395" s="324" t="s">
        <v>3957</v>
      </c>
      <c r="B395" s="326" t="s">
        <v>3963</v>
      </c>
      <c r="C395" s="326">
        <v>25079</v>
      </c>
      <c r="D395" s="337">
        <v>45828</v>
      </c>
      <c r="E395" s="326" t="s">
        <v>2998</v>
      </c>
      <c r="F395" s="326" t="s">
        <v>3962</v>
      </c>
      <c r="G395" s="326"/>
      <c r="H395" s="326" t="s">
        <v>1494</v>
      </c>
      <c r="I395" s="338">
        <v>24.6</v>
      </c>
      <c r="J395" s="347"/>
      <c r="K395" s="92"/>
    </row>
    <row r="396" spans="1:11" ht="14.5">
      <c r="A396" s="324" t="s">
        <v>3957</v>
      </c>
      <c r="B396" s="325" t="s">
        <v>3961</v>
      </c>
      <c r="C396" s="325">
        <v>25078</v>
      </c>
      <c r="D396" s="336">
        <v>45828</v>
      </c>
      <c r="E396" s="325" t="s">
        <v>2998</v>
      </c>
      <c r="F396" s="325" t="s">
        <v>3962</v>
      </c>
      <c r="G396" s="325"/>
      <c r="H396" s="325" t="s">
        <v>3966</v>
      </c>
      <c r="I396" s="339">
        <v>227.44</v>
      </c>
      <c r="J396" s="347"/>
      <c r="K396" s="92"/>
    </row>
    <row r="397" spans="1:11" ht="14.5">
      <c r="A397" s="324" t="s">
        <v>3957</v>
      </c>
      <c r="B397" s="326" t="s">
        <v>3960</v>
      </c>
      <c r="C397" s="326">
        <v>25075</v>
      </c>
      <c r="D397" s="337">
        <v>45828</v>
      </c>
      <c r="E397" s="326" t="s">
        <v>2998</v>
      </c>
      <c r="F397" s="326" t="s">
        <v>3959</v>
      </c>
      <c r="G397" s="326"/>
      <c r="H397" s="326" t="s">
        <v>1494</v>
      </c>
      <c r="I397" s="338">
        <v>12.3</v>
      </c>
      <c r="J397" s="347"/>
      <c r="K397" s="92"/>
    </row>
    <row r="398" spans="1:11" ht="14.5">
      <c r="A398" s="324" t="s">
        <v>3957</v>
      </c>
      <c r="B398" s="326" t="s">
        <v>3958</v>
      </c>
      <c r="C398" s="326">
        <v>25073</v>
      </c>
      <c r="D398" s="337">
        <v>45828</v>
      </c>
      <c r="E398" s="326" t="s">
        <v>2998</v>
      </c>
      <c r="F398" s="326" t="s">
        <v>3959</v>
      </c>
      <c r="G398" s="326"/>
      <c r="H398" s="325" t="s">
        <v>3966</v>
      </c>
      <c r="I398" s="338">
        <v>52.66</v>
      </c>
      <c r="J398" s="347"/>
      <c r="K398" s="92"/>
    </row>
    <row r="399" spans="1:11" ht="14.5">
      <c r="A399" s="324" t="s">
        <v>3787</v>
      </c>
      <c r="B399" s="326" t="s">
        <v>3841</v>
      </c>
      <c r="C399" s="326">
        <v>25069</v>
      </c>
      <c r="D399" s="337">
        <v>45828</v>
      </c>
      <c r="E399" s="326" t="s">
        <v>2998</v>
      </c>
      <c r="F399" s="326" t="s">
        <v>3842</v>
      </c>
      <c r="G399" s="326"/>
      <c r="H399" s="326" t="s">
        <v>1491</v>
      </c>
      <c r="I399" s="338">
        <v>371.4</v>
      </c>
      <c r="J399" s="347"/>
      <c r="K399" s="92"/>
    </row>
    <row r="400" spans="1:11" ht="14.5">
      <c r="A400" s="324" t="s">
        <v>3787</v>
      </c>
      <c r="B400" s="326" t="s">
        <v>3843</v>
      </c>
      <c r="C400" s="326">
        <v>25070</v>
      </c>
      <c r="D400" s="337">
        <v>45828</v>
      </c>
      <c r="E400" s="326" t="s">
        <v>2998</v>
      </c>
      <c r="F400" s="326" t="s">
        <v>3842</v>
      </c>
      <c r="G400" s="326"/>
      <c r="H400" s="326" t="s">
        <v>3821</v>
      </c>
      <c r="I400" s="338">
        <v>542.74</v>
      </c>
      <c r="J400" s="347"/>
      <c r="K400" s="92"/>
    </row>
    <row r="401" spans="1:11" ht="14.5">
      <c r="A401" s="324" t="s">
        <v>3787</v>
      </c>
      <c r="B401" s="325" t="s">
        <v>3844</v>
      </c>
      <c r="C401" s="325">
        <v>506109</v>
      </c>
      <c r="D401" s="337">
        <v>45828</v>
      </c>
      <c r="E401" s="325" t="s">
        <v>3681</v>
      </c>
      <c r="F401" s="325" t="s">
        <v>6046</v>
      </c>
      <c r="G401" s="325"/>
      <c r="H401" s="325" t="s">
        <v>1491</v>
      </c>
      <c r="I401" s="339">
        <v>227.18</v>
      </c>
      <c r="J401" s="347"/>
      <c r="K401" s="92"/>
    </row>
    <row r="402" spans="1:11" ht="14.5">
      <c r="A402" s="324" t="s">
        <v>3787</v>
      </c>
      <c r="B402" s="326" t="s">
        <v>3829</v>
      </c>
      <c r="C402" s="326">
        <v>25061</v>
      </c>
      <c r="D402" s="337">
        <v>45828</v>
      </c>
      <c r="E402" s="326" t="s">
        <v>2998</v>
      </c>
      <c r="F402" s="326" t="s">
        <v>3830</v>
      </c>
      <c r="G402" s="326"/>
      <c r="H402" s="326" t="s">
        <v>1491</v>
      </c>
      <c r="I402" s="338">
        <v>92</v>
      </c>
      <c r="J402" s="347"/>
      <c r="K402" s="92"/>
    </row>
    <row r="403" spans="1:11" ht="14.5">
      <c r="A403" s="324" t="s">
        <v>3292</v>
      </c>
      <c r="B403" s="326" t="s">
        <v>3299</v>
      </c>
      <c r="C403" s="326">
        <v>25077</v>
      </c>
      <c r="D403" s="337">
        <v>45828</v>
      </c>
      <c r="E403" s="326" t="s">
        <v>2998</v>
      </c>
      <c r="F403" s="326" t="s">
        <v>3298</v>
      </c>
      <c r="G403" s="326"/>
      <c r="H403" s="326" t="s">
        <v>3300</v>
      </c>
      <c r="I403" s="338">
        <v>139.03</v>
      </c>
      <c r="J403" s="347"/>
      <c r="K403" s="92"/>
    </row>
    <row r="404" spans="1:11" ht="14">
      <c r="A404" s="355" t="s">
        <v>4098</v>
      </c>
      <c r="B404" s="362" t="s">
        <v>4315</v>
      </c>
      <c r="C404" s="362">
        <v>25071</v>
      </c>
      <c r="D404" s="363">
        <v>45828</v>
      </c>
      <c r="E404" s="362" t="s">
        <v>2998</v>
      </c>
      <c r="F404" s="362" t="s">
        <v>4316</v>
      </c>
      <c r="G404" s="362">
        <v>52467660</v>
      </c>
      <c r="H404" s="362" t="s">
        <v>4285</v>
      </c>
      <c r="I404" s="364">
        <v>95.79</v>
      </c>
      <c r="J404" s="360"/>
      <c r="K404" s="92"/>
    </row>
    <row r="405" spans="1:11" ht="28">
      <c r="A405" s="355" t="s">
        <v>4098</v>
      </c>
      <c r="B405" s="356" t="s">
        <v>4319</v>
      </c>
      <c r="C405" s="356">
        <v>506110</v>
      </c>
      <c r="D405" s="357">
        <v>45828</v>
      </c>
      <c r="E405" s="356" t="s">
        <v>3006</v>
      </c>
      <c r="F405" s="356" t="s">
        <v>4320</v>
      </c>
      <c r="G405" s="356"/>
      <c r="H405" s="356" t="s">
        <v>4321</v>
      </c>
      <c r="I405" s="361">
        <v>180.7</v>
      </c>
      <c r="J405" s="360"/>
      <c r="K405" s="92"/>
    </row>
    <row r="406" spans="1:11" ht="29">
      <c r="A406" s="324" t="s">
        <v>4621</v>
      </c>
      <c r="B406" s="325" t="s">
        <v>5006</v>
      </c>
      <c r="C406" s="325">
        <v>511102</v>
      </c>
      <c r="D406" s="336">
        <v>45966</v>
      </c>
      <c r="E406" s="325" t="s">
        <v>4767</v>
      </c>
      <c r="F406" s="325" t="s">
        <v>5563</v>
      </c>
      <c r="G406" s="325">
        <v>151700</v>
      </c>
      <c r="H406" s="325" t="s">
        <v>4999</v>
      </c>
      <c r="I406" s="339">
        <v>57.67</v>
      </c>
      <c r="J406" s="347"/>
      <c r="K406" s="92"/>
    </row>
    <row r="407" spans="1:11" ht="14.5">
      <c r="A407" s="324" t="s">
        <v>3427</v>
      </c>
      <c r="B407" s="326" t="s">
        <v>3440</v>
      </c>
      <c r="C407" s="326">
        <v>250005</v>
      </c>
      <c r="D407" s="337">
        <v>45832</v>
      </c>
      <c r="E407" s="326" t="s">
        <v>2998</v>
      </c>
      <c r="F407" s="326" t="s">
        <v>5133</v>
      </c>
      <c r="G407" s="326">
        <v>51151197</v>
      </c>
      <c r="H407" s="326" t="s">
        <v>3441</v>
      </c>
      <c r="I407" s="338">
        <v>4986</v>
      </c>
      <c r="J407" s="347"/>
      <c r="K407" s="92"/>
    </row>
    <row r="408" spans="1:11" ht="14.5">
      <c r="A408" s="324" t="s">
        <v>3957</v>
      </c>
      <c r="B408" s="326" t="s">
        <v>3979</v>
      </c>
      <c r="C408" s="326">
        <v>506111017</v>
      </c>
      <c r="D408" s="337">
        <v>45832</v>
      </c>
      <c r="E408" s="326" t="s">
        <v>3980</v>
      </c>
      <c r="F408" s="326" t="s">
        <v>6047</v>
      </c>
      <c r="G408" s="326"/>
      <c r="H408" s="325" t="s">
        <v>3966</v>
      </c>
      <c r="I408" s="338">
        <v>3.89</v>
      </c>
      <c r="J408" s="347"/>
      <c r="K408" s="92"/>
    </row>
    <row r="409" spans="1:11" ht="14.5">
      <c r="A409" s="324" t="s">
        <v>3569</v>
      </c>
      <c r="B409" s="325" t="s">
        <v>3678</v>
      </c>
      <c r="C409" s="325">
        <v>506129033</v>
      </c>
      <c r="D409" s="337">
        <v>45832</v>
      </c>
      <c r="E409" s="325" t="s">
        <v>3679</v>
      </c>
      <c r="F409" s="325" t="s">
        <v>3588</v>
      </c>
      <c r="G409" s="325">
        <v>55072895</v>
      </c>
      <c r="H409" s="325" t="s">
        <v>5772</v>
      </c>
      <c r="I409" s="339">
        <v>6</v>
      </c>
      <c r="J409" s="347"/>
      <c r="K409" s="92"/>
    </row>
    <row r="410" spans="1:11" ht="14.5">
      <c r="A410" s="324" t="s">
        <v>3569</v>
      </c>
      <c r="B410" s="326" t="s">
        <v>3680</v>
      </c>
      <c r="C410" s="326">
        <v>506129033</v>
      </c>
      <c r="D410" s="337">
        <v>45832</v>
      </c>
      <c r="E410" s="326" t="s">
        <v>3681</v>
      </c>
      <c r="F410" s="326" t="s">
        <v>3588</v>
      </c>
      <c r="G410" s="326">
        <v>55072895</v>
      </c>
      <c r="H410" s="325" t="s">
        <v>5772</v>
      </c>
      <c r="I410" s="338">
        <v>6</v>
      </c>
      <c r="J410" s="347"/>
      <c r="K410" s="92"/>
    </row>
    <row r="411" spans="1:11" ht="14.5">
      <c r="A411" s="324" t="s">
        <v>3569</v>
      </c>
      <c r="B411" s="325" t="s">
        <v>3682</v>
      </c>
      <c r="C411" s="325">
        <v>506129033</v>
      </c>
      <c r="D411" s="337">
        <v>45832</v>
      </c>
      <c r="E411" s="325" t="s">
        <v>3683</v>
      </c>
      <c r="F411" s="325" t="s">
        <v>3588</v>
      </c>
      <c r="G411" s="325">
        <v>55072895</v>
      </c>
      <c r="H411" s="325" t="s">
        <v>5772</v>
      </c>
      <c r="I411" s="339">
        <v>6</v>
      </c>
      <c r="J411" s="347"/>
      <c r="K411" s="92"/>
    </row>
    <row r="412" spans="1:11" ht="14.5">
      <c r="A412" s="324" t="s">
        <v>3569</v>
      </c>
      <c r="B412" s="326" t="s">
        <v>3684</v>
      </c>
      <c r="C412" s="326">
        <v>506129033</v>
      </c>
      <c r="D412" s="337">
        <v>45832</v>
      </c>
      <c r="E412" s="326" t="s">
        <v>3223</v>
      </c>
      <c r="F412" s="326" t="s">
        <v>3588</v>
      </c>
      <c r="G412" s="326">
        <v>55072895</v>
      </c>
      <c r="H412" s="325" t="s">
        <v>5772</v>
      </c>
      <c r="I412" s="338">
        <v>6</v>
      </c>
      <c r="J412" s="347"/>
      <c r="K412" s="92"/>
    </row>
    <row r="413" spans="1:11" ht="14.5">
      <c r="A413" s="324" t="s">
        <v>3569</v>
      </c>
      <c r="B413" s="325" t="s">
        <v>3685</v>
      </c>
      <c r="C413" s="325">
        <v>506129033</v>
      </c>
      <c r="D413" s="337">
        <v>45832</v>
      </c>
      <c r="E413" s="325" t="s">
        <v>3686</v>
      </c>
      <c r="F413" s="325" t="s">
        <v>3588</v>
      </c>
      <c r="G413" s="325">
        <v>55072895</v>
      </c>
      <c r="H413" s="325" t="s">
        <v>5772</v>
      </c>
      <c r="I413" s="339">
        <v>6</v>
      </c>
      <c r="J413" s="347"/>
      <c r="K413" s="92"/>
    </row>
    <row r="414" spans="1:11" ht="14.5">
      <c r="A414" s="324" t="s">
        <v>3957</v>
      </c>
      <c r="B414" s="325" t="s">
        <v>3973</v>
      </c>
      <c r="C414" s="325">
        <v>506111017</v>
      </c>
      <c r="D414" s="337">
        <v>45832</v>
      </c>
      <c r="E414" s="325" t="s">
        <v>3974</v>
      </c>
      <c r="F414" s="325" t="s">
        <v>3972</v>
      </c>
      <c r="G414" s="325"/>
      <c r="H414" s="325" t="s">
        <v>3966</v>
      </c>
      <c r="I414" s="339">
        <v>6.9</v>
      </c>
      <c r="J414" s="347"/>
      <c r="K414" s="92"/>
    </row>
    <row r="415" spans="1:11" ht="14.5">
      <c r="A415" s="324" t="s">
        <v>3957</v>
      </c>
      <c r="B415" s="325" t="s">
        <v>3971</v>
      </c>
      <c r="C415" s="325">
        <v>506111017</v>
      </c>
      <c r="D415" s="337">
        <v>45832</v>
      </c>
      <c r="E415" s="325" t="s">
        <v>3666</v>
      </c>
      <c r="F415" s="325" t="s">
        <v>3972</v>
      </c>
      <c r="G415" s="325"/>
      <c r="H415" s="325" t="s">
        <v>3966</v>
      </c>
      <c r="I415" s="339">
        <v>6.9</v>
      </c>
      <c r="J415" s="347"/>
      <c r="K415" s="92"/>
    </row>
    <row r="416" spans="1:11" ht="14.5">
      <c r="A416" s="324" t="s">
        <v>3957</v>
      </c>
      <c r="B416" s="326" t="s">
        <v>3976</v>
      </c>
      <c r="C416" s="326">
        <v>506111017</v>
      </c>
      <c r="D416" s="337">
        <v>45832</v>
      </c>
      <c r="E416" s="326" t="s">
        <v>3002</v>
      </c>
      <c r="F416" s="326" t="s">
        <v>3972</v>
      </c>
      <c r="G416" s="326"/>
      <c r="H416" s="325" t="s">
        <v>3966</v>
      </c>
      <c r="I416" s="338">
        <v>6.9</v>
      </c>
      <c r="J416" s="347"/>
      <c r="K416" s="92"/>
    </row>
    <row r="417" spans="1:11" ht="14.5">
      <c r="A417" s="324" t="s">
        <v>3957</v>
      </c>
      <c r="B417" s="325" t="s">
        <v>3975</v>
      </c>
      <c r="C417" s="325">
        <v>506111017</v>
      </c>
      <c r="D417" s="337">
        <v>45832</v>
      </c>
      <c r="E417" s="325" t="s">
        <v>3664</v>
      </c>
      <c r="F417" s="325" t="s">
        <v>3972</v>
      </c>
      <c r="G417" s="325"/>
      <c r="H417" s="325" t="s">
        <v>3966</v>
      </c>
      <c r="I417" s="339">
        <v>6.9</v>
      </c>
      <c r="J417" s="347"/>
      <c r="K417" s="92"/>
    </row>
    <row r="418" spans="1:11" ht="14.5">
      <c r="A418" s="324" t="s">
        <v>3057</v>
      </c>
      <c r="B418" s="325" t="s">
        <v>3104</v>
      </c>
      <c r="C418" s="325">
        <v>25088</v>
      </c>
      <c r="D418" s="336">
        <v>45832</v>
      </c>
      <c r="E418" s="325" t="s">
        <v>2998</v>
      </c>
      <c r="F418" s="325" t="s">
        <v>3105</v>
      </c>
      <c r="G418" s="325"/>
      <c r="H418" s="325" t="s">
        <v>1482</v>
      </c>
      <c r="I418" s="339">
        <v>8.8000000000000007</v>
      </c>
      <c r="J418" s="347"/>
      <c r="K418" s="92"/>
    </row>
    <row r="419" spans="1:11" ht="14.5">
      <c r="A419" s="324" t="s">
        <v>3057</v>
      </c>
      <c r="B419" s="326" t="s">
        <v>3103</v>
      </c>
      <c r="C419" s="326">
        <v>25087</v>
      </c>
      <c r="D419" s="337">
        <v>45832</v>
      </c>
      <c r="E419" s="326" t="s">
        <v>2998</v>
      </c>
      <c r="F419" s="326" t="s">
        <v>3102</v>
      </c>
      <c r="G419" s="326"/>
      <c r="H419" s="326" t="s">
        <v>1482</v>
      </c>
      <c r="I419" s="338">
        <v>8.8000000000000007</v>
      </c>
      <c r="J419" s="347"/>
      <c r="K419" s="92"/>
    </row>
    <row r="420" spans="1:11" ht="14.5">
      <c r="A420" s="327" t="s">
        <v>3164</v>
      </c>
      <c r="B420" s="326" t="s">
        <v>3193</v>
      </c>
      <c r="C420" s="326">
        <v>25093</v>
      </c>
      <c r="D420" s="337">
        <v>45832</v>
      </c>
      <c r="E420" s="326" t="s">
        <v>2998</v>
      </c>
      <c r="F420" s="326" t="s">
        <v>3192</v>
      </c>
      <c r="G420" s="326"/>
      <c r="H420" s="326" t="s">
        <v>3172</v>
      </c>
      <c r="I420" s="338">
        <v>8.8000000000000007</v>
      </c>
      <c r="J420" s="347"/>
      <c r="K420" s="92"/>
    </row>
    <row r="421" spans="1:11" ht="14.5">
      <c r="A421" s="324" t="s">
        <v>3742</v>
      </c>
      <c r="B421" s="326" t="s">
        <v>3757</v>
      </c>
      <c r="C421" s="326">
        <v>25086</v>
      </c>
      <c r="D421" s="337">
        <v>45832</v>
      </c>
      <c r="E421" s="326" t="s">
        <v>2998</v>
      </c>
      <c r="F421" s="326" t="s">
        <v>3102</v>
      </c>
      <c r="G421" s="326"/>
      <c r="H421" s="326" t="s">
        <v>3744</v>
      </c>
      <c r="I421" s="338">
        <v>8.8000000000000007</v>
      </c>
      <c r="J421" s="347"/>
      <c r="K421" s="92"/>
    </row>
    <row r="422" spans="1:11" ht="29">
      <c r="A422" s="324" t="s">
        <v>4621</v>
      </c>
      <c r="B422" s="325" t="s">
        <v>5013</v>
      </c>
      <c r="C422" s="325">
        <v>511108</v>
      </c>
      <c r="D422" s="336">
        <v>45966</v>
      </c>
      <c r="E422" s="325" t="s">
        <v>4767</v>
      </c>
      <c r="F422" s="325" t="s">
        <v>5574</v>
      </c>
      <c r="G422" s="325">
        <v>151700</v>
      </c>
      <c r="H422" s="325" t="s">
        <v>4999</v>
      </c>
      <c r="I422" s="339">
        <v>115.34</v>
      </c>
      <c r="J422" s="347"/>
      <c r="K422" s="92"/>
    </row>
    <row r="423" spans="1:11" ht="14.5">
      <c r="A423" s="324" t="s">
        <v>3957</v>
      </c>
      <c r="B423" s="325" t="s">
        <v>3983</v>
      </c>
      <c r="C423" s="325">
        <v>506118019</v>
      </c>
      <c r="D423" s="337">
        <v>45832</v>
      </c>
      <c r="E423" s="325" t="s">
        <v>3984</v>
      </c>
      <c r="F423" s="325" t="s">
        <v>3985</v>
      </c>
      <c r="G423" s="325"/>
      <c r="H423" s="325" t="s">
        <v>3966</v>
      </c>
      <c r="I423" s="339">
        <v>11</v>
      </c>
      <c r="J423" s="347"/>
      <c r="K423" s="92"/>
    </row>
    <row r="424" spans="1:11" ht="14.5">
      <c r="A424" s="324" t="s">
        <v>3957</v>
      </c>
      <c r="B424" s="326" t="s">
        <v>3981</v>
      </c>
      <c r="C424" s="326">
        <v>506111017</v>
      </c>
      <c r="D424" s="337">
        <v>45832</v>
      </c>
      <c r="E424" s="326" t="s">
        <v>3658</v>
      </c>
      <c r="F424" s="326" t="s">
        <v>3982</v>
      </c>
      <c r="G424" s="326"/>
      <c r="H424" s="325" t="s">
        <v>3966</v>
      </c>
      <c r="I424" s="338">
        <v>20.27</v>
      </c>
      <c r="J424" s="347"/>
      <c r="K424" s="92"/>
    </row>
    <row r="425" spans="1:11" ht="14.5">
      <c r="A425" s="324" t="s">
        <v>3957</v>
      </c>
      <c r="B425" s="326" t="s">
        <v>3977</v>
      </c>
      <c r="C425" s="326">
        <v>506111017</v>
      </c>
      <c r="D425" s="337">
        <v>45832</v>
      </c>
      <c r="E425" s="326" t="s">
        <v>3978</v>
      </c>
      <c r="F425" s="326" t="s">
        <v>3972</v>
      </c>
      <c r="G425" s="326"/>
      <c r="H425" s="325" t="s">
        <v>3966</v>
      </c>
      <c r="I425" s="338">
        <v>22</v>
      </c>
      <c r="J425" s="347"/>
      <c r="K425" s="92"/>
    </row>
    <row r="426" spans="1:11" ht="14.5">
      <c r="A426" s="324" t="s">
        <v>3957</v>
      </c>
      <c r="B426" s="326" t="s">
        <v>3986</v>
      </c>
      <c r="C426" s="326">
        <v>506118019</v>
      </c>
      <c r="D426" s="337">
        <v>45832</v>
      </c>
      <c r="E426" s="326" t="s">
        <v>3656</v>
      </c>
      <c r="F426" s="326" t="s">
        <v>3987</v>
      </c>
      <c r="G426" s="326"/>
      <c r="H426" s="325" t="s">
        <v>3966</v>
      </c>
      <c r="I426" s="338">
        <v>24.75</v>
      </c>
      <c r="J426" s="347"/>
      <c r="K426" s="92"/>
    </row>
    <row r="427" spans="1:11" ht="14.5">
      <c r="A427" s="324" t="s">
        <v>3957</v>
      </c>
      <c r="B427" s="325" t="s">
        <v>3988</v>
      </c>
      <c r="C427" s="325">
        <v>50612023</v>
      </c>
      <c r="D427" s="337">
        <v>45832</v>
      </c>
      <c r="E427" s="325" t="s">
        <v>3584</v>
      </c>
      <c r="F427" s="325" t="s">
        <v>3989</v>
      </c>
      <c r="G427" s="325"/>
      <c r="H427" s="325" t="s">
        <v>3966</v>
      </c>
      <c r="I427" s="339">
        <v>28</v>
      </c>
      <c r="J427" s="347"/>
      <c r="K427" s="92"/>
    </row>
    <row r="428" spans="1:11" ht="14.5">
      <c r="A428" s="324" t="s">
        <v>3057</v>
      </c>
      <c r="B428" s="325" t="s">
        <v>3101</v>
      </c>
      <c r="C428" s="325">
        <v>25085</v>
      </c>
      <c r="D428" s="336">
        <v>45832</v>
      </c>
      <c r="E428" s="325" t="s">
        <v>2998</v>
      </c>
      <c r="F428" s="325" t="s">
        <v>3102</v>
      </c>
      <c r="G428" s="325"/>
      <c r="H428" s="325" t="s">
        <v>3060</v>
      </c>
      <c r="I428" s="339">
        <v>31.72</v>
      </c>
      <c r="J428" s="347"/>
      <c r="K428" s="92"/>
    </row>
    <row r="429" spans="1:11" ht="14.5">
      <c r="A429" s="324" t="s">
        <v>3742</v>
      </c>
      <c r="B429" s="325" t="s">
        <v>3101</v>
      </c>
      <c r="C429" s="325">
        <v>25085</v>
      </c>
      <c r="D429" s="336">
        <v>45832</v>
      </c>
      <c r="E429" s="325" t="s">
        <v>2998</v>
      </c>
      <c r="F429" s="325" t="s">
        <v>3102</v>
      </c>
      <c r="G429" s="325"/>
      <c r="H429" s="325" t="s">
        <v>3060</v>
      </c>
      <c r="I429" s="339">
        <v>31.72</v>
      </c>
      <c r="J429" s="347"/>
      <c r="K429" s="92"/>
    </row>
    <row r="430" spans="1:11" ht="14.5">
      <c r="A430" s="324" t="s">
        <v>3957</v>
      </c>
      <c r="B430" s="325" t="s">
        <v>3992</v>
      </c>
      <c r="C430" s="325">
        <v>50612023</v>
      </c>
      <c r="D430" s="337">
        <v>45832</v>
      </c>
      <c r="E430" s="325" t="s">
        <v>3595</v>
      </c>
      <c r="F430" s="325" t="s">
        <v>3336</v>
      </c>
      <c r="G430" s="325"/>
      <c r="H430" s="325" t="s">
        <v>3966</v>
      </c>
      <c r="I430" s="339">
        <v>32.049999999999997</v>
      </c>
      <c r="J430" s="347"/>
      <c r="K430" s="92"/>
    </row>
    <row r="431" spans="1:11" ht="14.5">
      <c r="A431" s="324" t="s">
        <v>3057</v>
      </c>
      <c r="B431" s="326" t="s">
        <v>3093</v>
      </c>
      <c r="C431" s="326">
        <v>506134039</v>
      </c>
      <c r="D431" s="337">
        <v>45832</v>
      </c>
      <c r="E431" s="326" t="s">
        <v>3094</v>
      </c>
      <c r="F431" s="326" t="s">
        <v>3095</v>
      </c>
      <c r="G431" s="326"/>
      <c r="H431" s="326" t="s">
        <v>3060</v>
      </c>
      <c r="I431" s="338">
        <v>32.450000000000003</v>
      </c>
      <c r="J431" s="347"/>
      <c r="K431" s="92"/>
    </row>
    <row r="432" spans="1:11" ht="14.5">
      <c r="A432" s="324" t="s">
        <v>3057</v>
      </c>
      <c r="B432" s="326" t="s">
        <v>3088</v>
      </c>
      <c r="C432" s="326">
        <v>506134039</v>
      </c>
      <c r="D432" s="337">
        <v>45832</v>
      </c>
      <c r="E432" s="326" t="s">
        <v>3089</v>
      </c>
      <c r="F432" s="326" t="s">
        <v>3090</v>
      </c>
      <c r="G432" s="326"/>
      <c r="H432" s="326" t="s">
        <v>3060</v>
      </c>
      <c r="I432" s="338">
        <v>33.909999999999997</v>
      </c>
      <c r="J432" s="347"/>
      <c r="K432" s="92"/>
    </row>
    <row r="433" spans="1:11" ht="14.5">
      <c r="A433" s="327" t="s">
        <v>3164</v>
      </c>
      <c r="B433" s="326" t="s">
        <v>3189</v>
      </c>
      <c r="C433" s="326">
        <v>25091</v>
      </c>
      <c r="D433" s="337">
        <v>45832</v>
      </c>
      <c r="E433" s="326" t="s">
        <v>2998</v>
      </c>
      <c r="F433" s="326" t="s">
        <v>3190</v>
      </c>
      <c r="G433" s="326"/>
      <c r="H433" s="326" t="s">
        <v>3172</v>
      </c>
      <c r="I433" s="338">
        <v>38.270000000000003</v>
      </c>
      <c r="J433" s="347"/>
      <c r="K433" s="92"/>
    </row>
    <row r="434" spans="1:11" ht="14.5">
      <c r="A434" s="324" t="s">
        <v>3057</v>
      </c>
      <c r="B434" s="326" t="s">
        <v>3100</v>
      </c>
      <c r="C434" s="326">
        <v>506134039</v>
      </c>
      <c r="D434" s="337">
        <v>45832</v>
      </c>
      <c r="E434" s="326" t="s">
        <v>3094</v>
      </c>
      <c r="F434" s="326" t="s">
        <v>3044</v>
      </c>
      <c r="G434" s="326"/>
      <c r="H434" s="326" t="s">
        <v>3060</v>
      </c>
      <c r="I434" s="338">
        <v>38.5</v>
      </c>
      <c r="J434" s="347"/>
      <c r="K434" s="92"/>
    </row>
    <row r="435" spans="1:11" ht="14.5">
      <c r="A435" s="327" t="s">
        <v>3164</v>
      </c>
      <c r="B435" s="325" t="s">
        <v>3194</v>
      </c>
      <c r="C435" s="325">
        <v>506140141</v>
      </c>
      <c r="D435" s="336">
        <v>45832</v>
      </c>
      <c r="E435" s="325" t="s">
        <v>3038</v>
      </c>
      <c r="F435" s="325" t="s">
        <v>3186</v>
      </c>
      <c r="G435" s="325"/>
      <c r="H435" s="325" t="s">
        <v>1483</v>
      </c>
      <c r="I435" s="339">
        <v>39.409999999999997</v>
      </c>
      <c r="J435" s="347"/>
      <c r="K435" s="92"/>
    </row>
    <row r="436" spans="1:11" ht="14.5">
      <c r="A436" s="324" t="s">
        <v>3957</v>
      </c>
      <c r="B436" s="325" t="s">
        <v>3995</v>
      </c>
      <c r="C436" s="325">
        <v>506124025</v>
      </c>
      <c r="D436" s="337">
        <v>45832</v>
      </c>
      <c r="E436" s="325" t="s">
        <v>3996</v>
      </c>
      <c r="F436" s="325" t="s">
        <v>3997</v>
      </c>
      <c r="G436" s="325"/>
      <c r="H436" s="325" t="s">
        <v>3966</v>
      </c>
      <c r="I436" s="339">
        <v>42.89</v>
      </c>
      <c r="J436" s="347"/>
      <c r="K436" s="92"/>
    </row>
    <row r="437" spans="1:11" ht="14.5">
      <c r="A437" s="324" t="s">
        <v>3957</v>
      </c>
      <c r="B437" s="326" t="s">
        <v>3998</v>
      </c>
      <c r="C437" s="326">
        <v>506124025</v>
      </c>
      <c r="D437" s="337">
        <v>45832</v>
      </c>
      <c r="E437" s="326" t="s">
        <v>3660</v>
      </c>
      <c r="F437" s="326" t="s">
        <v>6048</v>
      </c>
      <c r="G437" s="326"/>
      <c r="H437" s="325" t="s">
        <v>3966</v>
      </c>
      <c r="I437" s="338">
        <v>43.95</v>
      </c>
      <c r="J437" s="347"/>
      <c r="K437" s="92"/>
    </row>
    <row r="438" spans="1:11" ht="14.5">
      <c r="A438" s="324" t="s">
        <v>3957</v>
      </c>
      <c r="B438" s="326" t="s">
        <v>3990</v>
      </c>
      <c r="C438" s="326">
        <v>50612023</v>
      </c>
      <c r="D438" s="337">
        <v>45832</v>
      </c>
      <c r="E438" s="326" t="s">
        <v>3595</v>
      </c>
      <c r="F438" s="326" t="s">
        <v>3991</v>
      </c>
      <c r="G438" s="326"/>
      <c r="H438" s="325" t="s">
        <v>3966</v>
      </c>
      <c r="I438" s="338">
        <v>44.5</v>
      </c>
      <c r="J438" s="347"/>
      <c r="K438" s="92"/>
    </row>
    <row r="439" spans="1:11" ht="14.5">
      <c r="A439" s="324" t="s">
        <v>3957</v>
      </c>
      <c r="B439" s="326" t="s">
        <v>3993</v>
      </c>
      <c r="C439" s="326">
        <v>50612023</v>
      </c>
      <c r="D439" s="337">
        <v>45832</v>
      </c>
      <c r="E439" s="326" t="s">
        <v>3345</v>
      </c>
      <c r="F439" s="326" t="s">
        <v>3994</v>
      </c>
      <c r="G439" s="326"/>
      <c r="H439" s="325" t="s">
        <v>3966</v>
      </c>
      <c r="I439" s="338">
        <v>51.56</v>
      </c>
      <c r="J439" s="347"/>
      <c r="K439" s="92"/>
    </row>
    <row r="440" spans="1:11" ht="14.5">
      <c r="A440" s="327" t="s">
        <v>3164</v>
      </c>
      <c r="B440" s="325" t="s">
        <v>3191</v>
      </c>
      <c r="C440" s="325">
        <v>25092</v>
      </c>
      <c r="D440" s="336">
        <v>45832</v>
      </c>
      <c r="E440" s="325" t="s">
        <v>2998</v>
      </c>
      <c r="F440" s="325" t="s">
        <v>3192</v>
      </c>
      <c r="G440" s="325"/>
      <c r="H440" s="325" t="s">
        <v>1483</v>
      </c>
      <c r="I440" s="339">
        <v>58.52</v>
      </c>
      <c r="J440" s="347"/>
      <c r="K440" s="92"/>
    </row>
    <row r="441" spans="1:11" ht="14.5">
      <c r="A441" s="324" t="s">
        <v>3057</v>
      </c>
      <c r="B441" s="325" t="s">
        <v>3091</v>
      </c>
      <c r="C441" s="325">
        <v>506134039</v>
      </c>
      <c r="D441" s="337">
        <v>45832</v>
      </c>
      <c r="E441" s="325" t="s">
        <v>3089</v>
      </c>
      <c r="F441" s="325" t="s">
        <v>3092</v>
      </c>
      <c r="G441" s="325"/>
      <c r="H441" s="325" t="s">
        <v>3060</v>
      </c>
      <c r="I441" s="339">
        <v>64.97</v>
      </c>
      <c r="J441" s="347"/>
      <c r="K441" s="92"/>
    </row>
    <row r="442" spans="1:11" ht="14.5">
      <c r="A442" s="324" t="s">
        <v>3057</v>
      </c>
      <c r="B442" s="326" t="s">
        <v>3096</v>
      </c>
      <c r="C442" s="326">
        <v>506134039</v>
      </c>
      <c r="D442" s="337">
        <v>45832</v>
      </c>
      <c r="E442" s="326" t="s">
        <v>3094</v>
      </c>
      <c r="F442" s="326" t="s">
        <v>3097</v>
      </c>
      <c r="G442" s="326"/>
      <c r="H442" s="326" t="s">
        <v>3060</v>
      </c>
      <c r="I442" s="338">
        <v>66.8</v>
      </c>
      <c r="J442" s="347"/>
      <c r="K442" s="92"/>
    </row>
    <row r="443" spans="1:11" ht="14.5">
      <c r="A443" s="324" t="s">
        <v>3057</v>
      </c>
      <c r="B443" s="326" t="s">
        <v>3098</v>
      </c>
      <c r="C443" s="326">
        <v>506134039</v>
      </c>
      <c r="D443" s="337">
        <v>45832</v>
      </c>
      <c r="E443" s="326" t="s">
        <v>3094</v>
      </c>
      <c r="F443" s="326" t="s">
        <v>3099</v>
      </c>
      <c r="G443" s="326"/>
      <c r="H443" s="326" t="s">
        <v>3060</v>
      </c>
      <c r="I443" s="338">
        <v>103.2</v>
      </c>
      <c r="J443" s="347"/>
      <c r="K443" s="92"/>
    </row>
    <row r="444" spans="1:11" ht="14.5">
      <c r="A444" s="324" t="s">
        <v>3957</v>
      </c>
      <c r="B444" s="325" t="s">
        <v>4002</v>
      </c>
      <c r="C444" s="325">
        <v>506127028</v>
      </c>
      <c r="D444" s="337">
        <v>45832</v>
      </c>
      <c r="E444" s="325" t="s">
        <v>3035</v>
      </c>
      <c r="F444" s="325" t="s">
        <v>4003</v>
      </c>
      <c r="G444" s="325"/>
      <c r="H444" s="325" t="s">
        <v>3966</v>
      </c>
      <c r="I444" s="339">
        <v>148.15</v>
      </c>
      <c r="J444" s="347"/>
      <c r="K444" s="92"/>
    </row>
    <row r="445" spans="1:11" ht="14.5">
      <c r="A445" s="324" t="s">
        <v>3057</v>
      </c>
      <c r="B445" s="326" t="s">
        <v>3106</v>
      </c>
      <c r="C445" s="326">
        <v>25089</v>
      </c>
      <c r="D445" s="337">
        <v>45832</v>
      </c>
      <c r="E445" s="326" t="s">
        <v>2998</v>
      </c>
      <c r="F445" s="326" t="s">
        <v>3105</v>
      </c>
      <c r="G445" s="326"/>
      <c r="H445" s="326" t="s">
        <v>3060</v>
      </c>
      <c r="I445" s="338">
        <v>164.15</v>
      </c>
      <c r="J445" s="347"/>
      <c r="K445" s="92"/>
    </row>
    <row r="446" spans="1:11" ht="14">
      <c r="A446" s="355" t="s">
        <v>4098</v>
      </c>
      <c r="B446" s="362" t="s">
        <v>4328</v>
      </c>
      <c r="C446" s="362">
        <v>25084</v>
      </c>
      <c r="D446" s="363">
        <v>45832</v>
      </c>
      <c r="E446" s="362" t="s">
        <v>2998</v>
      </c>
      <c r="F446" s="362" t="s">
        <v>4329</v>
      </c>
      <c r="G446" s="362"/>
      <c r="H446" s="362" t="s">
        <v>4113</v>
      </c>
      <c r="I446" s="364">
        <v>193.8</v>
      </c>
      <c r="J446" s="360"/>
      <c r="K446" s="92"/>
    </row>
    <row r="447" spans="1:11" ht="14.5">
      <c r="A447" s="327" t="s">
        <v>3164</v>
      </c>
      <c r="B447" s="326" t="s">
        <v>3187</v>
      </c>
      <c r="C447" s="326">
        <v>25090</v>
      </c>
      <c r="D447" s="337">
        <v>45832</v>
      </c>
      <c r="E447" s="326" t="s">
        <v>2998</v>
      </c>
      <c r="F447" s="326" t="s">
        <v>3188</v>
      </c>
      <c r="G447" s="326"/>
      <c r="H447" s="326" t="s">
        <v>1483</v>
      </c>
      <c r="I447" s="338">
        <v>194.5</v>
      </c>
      <c r="J447" s="347"/>
      <c r="K447" s="92"/>
    </row>
    <row r="448" spans="1:11" ht="25">
      <c r="A448" s="350" t="s">
        <v>2996</v>
      </c>
      <c r="B448" s="351" t="s">
        <v>2997</v>
      </c>
      <c r="C448" s="351">
        <v>104</v>
      </c>
      <c r="D448" s="352">
        <v>45743</v>
      </c>
      <c r="E448" s="351" t="s">
        <v>2998</v>
      </c>
      <c r="F448" s="351" t="s">
        <v>2999</v>
      </c>
      <c r="G448" s="351"/>
      <c r="H448" s="351" t="s">
        <v>3000</v>
      </c>
      <c r="I448" s="353">
        <v>2435.6</v>
      </c>
      <c r="J448" s="347"/>
      <c r="K448" s="92"/>
    </row>
    <row r="449" spans="1:11" ht="28">
      <c r="A449" s="355" t="s">
        <v>4098</v>
      </c>
      <c r="B449" s="356" t="s">
        <v>2997</v>
      </c>
      <c r="C449" s="356">
        <v>104</v>
      </c>
      <c r="D449" s="357">
        <v>45743</v>
      </c>
      <c r="E449" s="356" t="s">
        <v>2998</v>
      </c>
      <c r="F449" s="356" t="s">
        <v>5785</v>
      </c>
      <c r="G449" s="356"/>
      <c r="H449" s="356" t="s">
        <v>3000</v>
      </c>
      <c r="I449" s="361">
        <v>640</v>
      </c>
      <c r="J449" s="360"/>
      <c r="K449" s="92"/>
    </row>
    <row r="450" spans="1:11" ht="14.5">
      <c r="A450" s="324" t="s">
        <v>3957</v>
      </c>
      <c r="B450" s="325" t="s">
        <v>3999</v>
      </c>
      <c r="C450" s="325">
        <v>506127028</v>
      </c>
      <c r="D450" s="337">
        <v>45832</v>
      </c>
      <c r="E450" s="325" t="s">
        <v>4000</v>
      </c>
      <c r="F450" s="325" t="s">
        <v>4001</v>
      </c>
      <c r="G450" s="325"/>
      <c r="H450" s="325" t="s">
        <v>3966</v>
      </c>
      <c r="I450" s="339">
        <v>419.98</v>
      </c>
      <c r="J450" s="347"/>
      <c r="K450" s="92"/>
    </row>
    <row r="451" spans="1:11" ht="14.5">
      <c r="A451" s="327" t="s">
        <v>3164</v>
      </c>
      <c r="B451" s="326" t="s">
        <v>3195</v>
      </c>
      <c r="C451" s="326">
        <v>506140141</v>
      </c>
      <c r="D451" s="337">
        <v>45832</v>
      </c>
      <c r="E451" s="326" t="s">
        <v>3196</v>
      </c>
      <c r="F451" s="326" t="s">
        <v>3197</v>
      </c>
      <c r="G451" s="326"/>
      <c r="H451" s="326" t="s">
        <v>1483</v>
      </c>
      <c r="I451" s="338">
        <v>879</v>
      </c>
      <c r="J451" s="347"/>
      <c r="K451" s="92"/>
    </row>
    <row r="452" spans="1:11" ht="14.5">
      <c r="A452" s="324" t="s">
        <v>3292</v>
      </c>
      <c r="B452" s="326" t="s">
        <v>3301</v>
      </c>
      <c r="C452" s="326">
        <v>25094</v>
      </c>
      <c r="D452" s="337">
        <v>45832</v>
      </c>
      <c r="E452" s="326" t="s">
        <v>2998</v>
      </c>
      <c r="F452" s="326" t="s">
        <v>3302</v>
      </c>
      <c r="G452" s="326"/>
      <c r="H452" s="326" t="s">
        <v>1485</v>
      </c>
      <c r="I452" s="338">
        <v>2004.78</v>
      </c>
      <c r="J452" s="347"/>
      <c r="K452" s="92"/>
    </row>
    <row r="453" spans="1:11" ht="28">
      <c r="A453" s="355" t="s">
        <v>4098</v>
      </c>
      <c r="B453" s="362" t="s">
        <v>2997</v>
      </c>
      <c r="C453" s="362">
        <v>104</v>
      </c>
      <c r="D453" s="357">
        <v>45743</v>
      </c>
      <c r="E453" s="362" t="s">
        <v>2998</v>
      </c>
      <c r="F453" s="362" t="s">
        <v>5786</v>
      </c>
      <c r="G453" s="362"/>
      <c r="H453" s="362" t="s">
        <v>3000</v>
      </c>
      <c r="I453" s="364">
        <v>960</v>
      </c>
      <c r="J453" s="360"/>
      <c r="K453" s="92"/>
    </row>
    <row r="454" spans="1:11" ht="14.5">
      <c r="A454" s="324" t="s">
        <v>3569</v>
      </c>
      <c r="B454" s="325" t="s">
        <v>3641</v>
      </c>
      <c r="C454" s="325">
        <v>506050</v>
      </c>
      <c r="D454" s="337">
        <v>45833</v>
      </c>
      <c r="E454" s="325" t="s">
        <v>3002</v>
      </c>
      <c r="F454" s="325" t="s">
        <v>3642</v>
      </c>
      <c r="G454" s="325"/>
      <c r="H454" s="325" t="s">
        <v>1489</v>
      </c>
      <c r="I454" s="339">
        <v>119</v>
      </c>
      <c r="J454" s="347"/>
      <c r="K454" s="92"/>
    </row>
    <row r="455" spans="1:11" ht="14.5">
      <c r="A455" s="324" t="s">
        <v>3569</v>
      </c>
      <c r="B455" s="325" t="s">
        <v>3646</v>
      </c>
      <c r="C455" s="325">
        <v>506052</v>
      </c>
      <c r="D455" s="337">
        <v>45833</v>
      </c>
      <c r="E455" s="325" t="s">
        <v>3307</v>
      </c>
      <c r="F455" s="325" t="s">
        <v>3647</v>
      </c>
      <c r="G455" s="325"/>
      <c r="H455" s="325" t="s">
        <v>1489</v>
      </c>
      <c r="I455" s="339">
        <v>11.7</v>
      </c>
      <c r="J455" s="347"/>
      <c r="K455" s="92"/>
    </row>
    <row r="456" spans="1:11" ht="14.5">
      <c r="A456" s="324" t="s">
        <v>3292</v>
      </c>
      <c r="B456" s="325" t="s">
        <v>3305</v>
      </c>
      <c r="C456" s="325">
        <v>506144045</v>
      </c>
      <c r="D456" s="336">
        <v>45838</v>
      </c>
      <c r="E456" s="325" t="s">
        <v>2998</v>
      </c>
      <c r="F456" s="325" t="s">
        <v>5787</v>
      </c>
      <c r="G456" s="325"/>
      <c r="H456" s="325" t="s">
        <v>1485</v>
      </c>
      <c r="I456" s="339">
        <v>1005</v>
      </c>
      <c r="J456" s="347"/>
      <c r="K456" s="92"/>
    </row>
    <row r="457" spans="1:11" ht="14.5">
      <c r="A457" s="324" t="s">
        <v>3292</v>
      </c>
      <c r="B457" s="326" t="s">
        <v>3303</v>
      </c>
      <c r="C457" s="326">
        <v>506144045</v>
      </c>
      <c r="D457" s="336">
        <v>45838</v>
      </c>
      <c r="E457" s="326" t="s">
        <v>2998</v>
      </c>
      <c r="F457" s="326" t="s">
        <v>3304</v>
      </c>
      <c r="G457" s="326"/>
      <c r="H457" s="326" t="s">
        <v>1485</v>
      </c>
      <c r="I457" s="338">
        <v>900</v>
      </c>
      <c r="J457" s="347"/>
      <c r="K457" s="92"/>
    </row>
    <row r="458" spans="1:11" ht="14.5">
      <c r="A458" s="324" t="s">
        <v>3330</v>
      </c>
      <c r="B458" s="325" t="s">
        <v>3366</v>
      </c>
      <c r="C458" s="325">
        <v>25099</v>
      </c>
      <c r="D458" s="337">
        <v>45838</v>
      </c>
      <c r="E458" s="325" t="s">
        <v>2998</v>
      </c>
      <c r="F458" s="325" t="s">
        <v>3367</v>
      </c>
      <c r="G458" s="325"/>
      <c r="H458" s="325" t="s">
        <v>3333</v>
      </c>
      <c r="I458" s="339">
        <v>125.52</v>
      </c>
      <c r="J458" s="347"/>
      <c r="K458" s="92"/>
    </row>
    <row r="459" spans="1:11" ht="14.5">
      <c r="A459" s="324" t="s">
        <v>3330</v>
      </c>
      <c r="B459" s="326" t="s">
        <v>3368</v>
      </c>
      <c r="C459" s="326">
        <v>25100</v>
      </c>
      <c r="D459" s="337">
        <v>45838</v>
      </c>
      <c r="E459" s="326" t="s">
        <v>2998</v>
      </c>
      <c r="F459" s="326" t="s">
        <v>3369</v>
      </c>
      <c r="G459" s="326"/>
      <c r="H459" s="326" t="s">
        <v>3333</v>
      </c>
      <c r="I459" s="338">
        <v>129.51</v>
      </c>
      <c r="J459" s="347"/>
      <c r="K459" s="92"/>
    </row>
    <row r="460" spans="1:11" ht="14.5">
      <c r="A460" s="324" t="s">
        <v>3330</v>
      </c>
      <c r="B460" s="325" t="s">
        <v>3370</v>
      </c>
      <c r="C460" s="325">
        <v>25101</v>
      </c>
      <c r="D460" s="337">
        <v>45838</v>
      </c>
      <c r="E460" s="325" t="s">
        <v>2998</v>
      </c>
      <c r="F460" s="325" t="s">
        <v>3371</v>
      </c>
      <c r="G460" s="325"/>
      <c r="H460" s="325" t="s">
        <v>3333</v>
      </c>
      <c r="I460" s="339">
        <v>131.41999999999999</v>
      </c>
      <c r="J460" s="347"/>
      <c r="K460" s="92"/>
    </row>
    <row r="461" spans="1:11" ht="14.5">
      <c r="A461" s="324" t="s">
        <v>3330</v>
      </c>
      <c r="B461" s="326" t="s">
        <v>3372</v>
      </c>
      <c r="C461" s="326">
        <v>25102</v>
      </c>
      <c r="D461" s="337">
        <v>45838</v>
      </c>
      <c r="E461" s="326" t="s">
        <v>2998</v>
      </c>
      <c r="F461" s="326" t="s">
        <v>3373</v>
      </c>
      <c r="G461" s="326"/>
      <c r="H461" s="326" t="s">
        <v>3333</v>
      </c>
      <c r="I461" s="338">
        <v>32.65</v>
      </c>
      <c r="J461" s="347"/>
      <c r="K461" s="92"/>
    </row>
    <row r="462" spans="1:11" ht="42">
      <c r="A462" s="355" t="s">
        <v>4098</v>
      </c>
      <c r="B462" s="362" t="s">
        <v>4322</v>
      </c>
      <c r="C462" s="362">
        <v>506126</v>
      </c>
      <c r="D462" s="363">
        <v>45838</v>
      </c>
      <c r="E462" s="362" t="s">
        <v>3006</v>
      </c>
      <c r="F462" s="362" t="s">
        <v>4323</v>
      </c>
      <c r="G462" s="362">
        <v>42037425</v>
      </c>
      <c r="H462" s="362" t="s">
        <v>4324</v>
      </c>
      <c r="I462" s="364">
        <v>210</v>
      </c>
      <c r="J462" s="360"/>
      <c r="K462" s="92"/>
    </row>
    <row r="463" spans="1:11" ht="14.5">
      <c r="A463" s="324" t="s">
        <v>3957</v>
      </c>
      <c r="B463" s="326" t="s">
        <v>4006</v>
      </c>
      <c r="C463" s="326">
        <v>25097</v>
      </c>
      <c r="D463" s="337">
        <v>45838</v>
      </c>
      <c r="E463" s="326" t="s">
        <v>2998</v>
      </c>
      <c r="F463" s="326" t="s">
        <v>4005</v>
      </c>
      <c r="G463" s="326"/>
      <c r="H463" s="326" t="s">
        <v>1494</v>
      </c>
      <c r="I463" s="338">
        <v>103.6</v>
      </c>
      <c r="J463" s="347"/>
      <c r="K463" s="92"/>
    </row>
    <row r="464" spans="1:11" ht="14.5">
      <c r="A464" s="324" t="s">
        <v>3957</v>
      </c>
      <c r="B464" s="326" t="s">
        <v>4004</v>
      </c>
      <c r="C464" s="326">
        <v>25096</v>
      </c>
      <c r="D464" s="337">
        <v>45838</v>
      </c>
      <c r="E464" s="326" t="s">
        <v>2998</v>
      </c>
      <c r="F464" s="326" t="s">
        <v>4005</v>
      </c>
      <c r="G464" s="326"/>
      <c r="H464" s="325" t="s">
        <v>3966</v>
      </c>
      <c r="I464" s="338">
        <v>1088.73</v>
      </c>
      <c r="J464" s="347"/>
      <c r="K464" s="92"/>
    </row>
    <row r="465" spans="1:11" ht="14.5">
      <c r="A465" s="324" t="s">
        <v>3957</v>
      </c>
      <c r="B465" s="325" t="s">
        <v>4007</v>
      </c>
      <c r="C465" s="325">
        <v>25104</v>
      </c>
      <c r="D465" s="336">
        <v>45838</v>
      </c>
      <c r="E465" s="325" t="s">
        <v>2998</v>
      </c>
      <c r="F465" s="325" t="s">
        <v>4008</v>
      </c>
      <c r="G465" s="325"/>
      <c r="H465" s="325" t="s">
        <v>3966</v>
      </c>
      <c r="I465" s="339">
        <v>131.04</v>
      </c>
      <c r="J465" s="347"/>
      <c r="K465" s="92"/>
    </row>
    <row r="466" spans="1:11" ht="14.5">
      <c r="A466" s="324" t="s">
        <v>3957</v>
      </c>
      <c r="B466" s="325" t="s">
        <v>4009</v>
      </c>
      <c r="C466" s="325">
        <v>25105</v>
      </c>
      <c r="D466" s="336">
        <v>45838</v>
      </c>
      <c r="E466" s="325" t="s">
        <v>2998</v>
      </c>
      <c r="F466" s="325" t="s">
        <v>4008</v>
      </c>
      <c r="G466" s="325"/>
      <c r="H466" s="325" t="s">
        <v>1494</v>
      </c>
      <c r="I466" s="339">
        <v>8.8000000000000007</v>
      </c>
      <c r="J466" s="347"/>
      <c r="K466" s="92"/>
    </row>
    <row r="467" spans="1:11" ht="29">
      <c r="A467" s="324" t="s">
        <v>4621</v>
      </c>
      <c r="B467" s="325" t="s">
        <v>5012</v>
      </c>
      <c r="C467" s="325">
        <v>511107</v>
      </c>
      <c r="D467" s="336">
        <v>45966</v>
      </c>
      <c r="E467" s="325" t="s">
        <v>4767</v>
      </c>
      <c r="F467" s="325" t="s">
        <v>5574</v>
      </c>
      <c r="G467" s="325">
        <v>151700</v>
      </c>
      <c r="H467" s="325" t="s">
        <v>4999</v>
      </c>
      <c r="I467" s="339">
        <v>96.12</v>
      </c>
      <c r="J467" s="347"/>
      <c r="K467" s="92"/>
    </row>
    <row r="468" spans="1:11" ht="14">
      <c r="A468" s="355" t="s">
        <v>4098</v>
      </c>
      <c r="B468" s="356" t="s">
        <v>4330</v>
      </c>
      <c r="C468" s="356">
        <v>25095</v>
      </c>
      <c r="D468" s="363">
        <v>45838</v>
      </c>
      <c r="E468" s="356" t="s">
        <v>2998</v>
      </c>
      <c r="F468" s="356" t="s">
        <v>4331</v>
      </c>
      <c r="G468" s="356"/>
      <c r="H468" s="356" t="s">
        <v>4332</v>
      </c>
      <c r="I468" s="361">
        <v>157.44</v>
      </c>
      <c r="J468" s="360"/>
      <c r="K468" s="92"/>
    </row>
    <row r="469" spans="1:11" ht="14.5">
      <c r="A469" s="324" t="s">
        <v>2996</v>
      </c>
      <c r="B469" s="325" t="s">
        <v>3001</v>
      </c>
      <c r="C469" s="325">
        <v>506146048</v>
      </c>
      <c r="D469" s="336">
        <v>45838</v>
      </c>
      <c r="E469" s="325" t="s">
        <v>3002</v>
      </c>
      <c r="F469" s="325" t="s">
        <v>3003</v>
      </c>
      <c r="G469" s="325"/>
      <c r="H469" s="325" t="s">
        <v>3004</v>
      </c>
      <c r="I469" s="339">
        <v>107.42</v>
      </c>
      <c r="J469" s="347"/>
      <c r="K469" s="92"/>
    </row>
    <row r="470" spans="1:11" ht="14">
      <c r="A470" s="355" t="s">
        <v>4098</v>
      </c>
      <c r="B470" s="362" t="s">
        <v>4358</v>
      </c>
      <c r="C470" s="356">
        <v>507012013</v>
      </c>
      <c r="D470" s="363">
        <v>45852</v>
      </c>
      <c r="E470" s="362" t="s">
        <v>4359</v>
      </c>
      <c r="F470" s="362" t="s">
        <v>4360</v>
      </c>
      <c r="G470" s="362"/>
      <c r="H470" s="362" t="s">
        <v>4160</v>
      </c>
      <c r="I470" s="364">
        <v>39.28</v>
      </c>
      <c r="J470" s="360"/>
      <c r="K470" s="92"/>
    </row>
    <row r="471" spans="1:11" ht="29">
      <c r="A471" s="324" t="s">
        <v>4621</v>
      </c>
      <c r="B471" s="325" t="s">
        <v>4998</v>
      </c>
      <c r="C471" s="325">
        <v>511095</v>
      </c>
      <c r="D471" s="336">
        <v>45966</v>
      </c>
      <c r="E471" s="325" t="s">
        <v>4961</v>
      </c>
      <c r="F471" s="325" t="s">
        <v>5574</v>
      </c>
      <c r="G471" s="325">
        <v>151700</v>
      </c>
      <c r="H471" s="325" t="s">
        <v>4999</v>
      </c>
      <c r="I471" s="339">
        <v>76.900000000000006</v>
      </c>
      <c r="J471" s="347"/>
      <c r="K471" s="92"/>
    </row>
    <row r="472" spans="1:11" ht="14.5">
      <c r="A472" s="324" t="s">
        <v>3427</v>
      </c>
      <c r="B472" s="325" t="s">
        <v>3442</v>
      </c>
      <c r="C472" s="325">
        <v>506143</v>
      </c>
      <c r="D472" s="336">
        <v>45838</v>
      </c>
      <c r="E472" s="325" t="s">
        <v>3443</v>
      </c>
      <c r="F472" s="325" t="s">
        <v>3444</v>
      </c>
      <c r="G472" s="325"/>
      <c r="H472" s="325" t="s">
        <v>1487</v>
      </c>
      <c r="I472" s="339">
        <v>240</v>
      </c>
      <c r="J472" s="347"/>
      <c r="K472" s="92"/>
    </row>
    <row r="473" spans="1:11" ht="29">
      <c r="A473" s="324" t="s">
        <v>4621</v>
      </c>
      <c r="B473" s="326" t="s">
        <v>5000</v>
      </c>
      <c r="C473" s="326">
        <v>511096</v>
      </c>
      <c r="D473" s="336">
        <v>45966</v>
      </c>
      <c r="E473" s="326" t="s">
        <v>4961</v>
      </c>
      <c r="F473" s="326" t="s">
        <v>5574</v>
      </c>
      <c r="G473" s="326">
        <v>151700</v>
      </c>
      <c r="H473" s="326" t="s">
        <v>4999</v>
      </c>
      <c r="I473" s="338">
        <v>102.53</v>
      </c>
      <c r="J473" s="347"/>
      <c r="K473" s="92"/>
    </row>
    <row r="474" spans="1:11" ht="14.5">
      <c r="A474" s="324" t="s">
        <v>3880</v>
      </c>
      <c r="B474" s="325" t="s">
        <v>3913</v>
      </c>
      <c r="C474" s="325">
        <v>250013</v>
      </c>
      <c r="D474" s="337">
        <v>45840</v>
      </c>
      <c r="E474" s="325" t="s">
        <v>2998</v>
      </c>
      <c r="F474" s="325" t="s">
        <v>3914</v>
      </c>
      <c r="G474" s="325">
        <v>32694709</v>
      </c>
      <c r="H474" s="325" t="s">
        <v>3794</v>
      </c>
      <c r="I474" s="339">
        <v>840</v>
      </c>
      <c r="J474" s="347"/>
      <c r="K474" s="92"/>
    </row>
    <row r="475" spans="1:11" ht="14.5">
      <c r="A475" s="324" t="s">
        <v>3787</v>
      </c>
      <c r="B475" s="325" t="s">
        <v>3847</v>
      </c>
      <c r="C475" s="325">
        <v>250012</v>
      </c>
      <c r="D475" s="337">
        <v>45840</v>
      </c>
      <c r="E475" s="325" t="s">
        <v>2998</v>
      </c>
      <c r="F475" s="325" t="s">
        <v>3848</v>
      </c>
      <c r="G475" s="325">
        <v>32694709</v>
      </c>
      <c r="H475" s="325" t="s">
        <v>3794</v>
      </c>
      <c r="I475" s="339">
        <v>1470</v>
      </c>
      <c r="J475" s="347"/>
      <c r="K475" s="92"/>
    </row>
    <row r="476" spans="1:11" ht="14">
      <c r="A476" s="355" t="s">
        <v>4098</v>
      </c>
      <c r="B476" s="362" t="s">
        <v>4334</v>
      </c>
      <c r="C476" s="362">
        <v>20250006</v>
      </c>
      <c r="D476" s="363">
        <v>45840</v>
      </c>
      <c r="E476" s="362" t="s">
        <v>2998</v>
      </c>
      <c r="F476" s="362" t="s">
        <v>4335</v>
      </c>
      <c r="G476" s="362">
        <v>47700769</v>
      </c>
      <c r="H476" s="362" t="s">
        <v>4163</v>
      </c>
      <c r="I476" s="364">
        <v>96</v>
      </c>
      <c r="J476" s="360"/>
      <c r="K476" s="92"/>
    </row>
    <row r="477" spans="1:11" ht="14">
      <c r="A477" s="355" t="s">
        <v>4098</v>
      </c>
      <c r="B477" s="356" t="s">
        <v>4356</v>
      </c>
      <c r="C477" s="356">
        <v>507012013</v>
      </c>
      <c r="D477" s="357">
        <v>45852</v>
      </c>
      <c r="E477" s="356" t="s">
        <v>3525</v>
      </c>
      <c r="F477" s="356" t="s">
        <v>4357</v>
      </c>
      <c r="G477" s="356"/>
      <c r="H477" s="356" t="s">
        <v>4160</v>
      </c>
      <c r="I477" s="361">
        <v>45.95</v>
      </c>
      <c r="J477" s="360"/>
      <c r="K477" s="92"/>
    </row>
    <row r="478" spans="1:11" ht="14">
      <c r="A478" s="355" t="s">
        <v>4098</v>
      </c>
      <c r="B478" s="356" t="s">
        <v>4338</v>
      </c>
      <c r="C478" s="356">
        <v>25006</v>
      </c>
      <c r="D478" s="363">
        <v>45840</v>
      </c>
      <c r="E478" s="356" t="s">
        <v>2998</v>
      </c>
      <c r="F478" s="356" t="s">
        <v>4339</v>
      </c>
      <c r="G478" s="356">
        <v>54685770</v>
      </c>
      <c r="H478" s="356" t="s">
        <v>3710</v>
      </c>
      <c r="I478" s="361">
        <v>170</v>
      </c>
      <c r="J478" s="360"/>
      <c r="K478" s="92"/>
    </row>
    <row r="479" spans="1:11" ht="14.5">
      <c r="A479" s="324" t="s">
        <v>3292</v>
      </c>
      <c r="B479" s="326" t="s">
        <v>3306</v>
      </c>
      <c r="C479" s="326">
        <v>507001</v>
      </c>
      <c r="D479" s="337">
        <v>45840</v>
      </c>
      <c r="E479" s="326" t="s">
        <v>3307</v>
      </c>
      <c r="F479" s="326" t="s">
        <v>5790</v>
      </c>
      <c r="G479" s="326"/>
      <c r="H479" s="326" t="s">
        <v>1485</v>
      </c>
      <c r="I479" s="338">
        <v>1400</v>
      </c>
      <c r="J479" s="347"/>
      <c r="K479" s="92"/>
    </row>
    <row r="480" spans="1:11" ht="14.5">
      <c r="A480" s="324" t="s">
        <v>3330</v>
      </c>
      <c r="B480" s="326" t="s">
        <v>3376</v>
      </c>
      <c r="C480" s="326">
        <v>25106</v>
      </c>
      <c r="D480" s="337">
        <v>45840</v>
      </c>
      <c r="E480" s="326" t="s">
        <v>2998</v>
      </c>
      <c r="F480" s="326" t="s">
        <v>3377</v>
      </c>
      <c r="G480" s="326"/>
      <c r="H480" s="326" t="s">
        <v>3333</v>
      </c>
      <c r="I480" s="338">
        <v>966.93</v>
      </c>
      <c r="J480" s="347"/>
      <c r="K480" s="92"/>
    </row>
    <row r="481" spans="1:11" ht="14">
      <c r="A481" s="355" t="s">
        <v>4098</v>
      </c>
      <c r="B481" s="362" t="s">
        <v>4340</v>
      </c>
      <c r="C481" s="362">
        <v>2025516</v>
      </c>
      <c r="D481" s="363">
        <v>45840</v>
      </c>
      <c r="E481" s="362" t="s">
        <v>2998</v>
      </c>
      <c r="F481" s="362" t="s">
        <v>4341</v>
      </c>
      <c r="G481" s="362">
        <v>52517268</v>
      </c>
      <c r="H481" s="362" t="s">
        <v>4342</v>
      </c>
      <c r="I481" s="364">
        <v>364</v>
      </c>
      <c r="J481" s="360"/>
      <c r="K481" s="92"/>
    </row>
    <row r="482" spans="1:11" ht="14.5">
      <c r="A482" s="324" t="s">
        <v>3569</v>
      </c>
      <c r="B482" s="326" t="s">
        <v>3687</v>
      </c>
      <c r="C482" s="326">
        <v>12300064</v>
      </c>
      <c r="D482" s="337">
        <v>45840</v>
      </c>
      <c r="E482" s="326" t="s">
        <v>2998</v>
      </c>
      <c r="F482" s="326" t="s">
        <v>3688</v>
      </c>
      <c r="G482" s="326">
        <v>55072895</v>
      </c>
      <c r="H482" s="325" t="s">
        <v>5772</v>
      </c>
      <c r="I482" s="338">
        <v>1060</v>
      </c>
      <c r="J482" s="347"/>
      <c r="K482" s="92"/>
    </row>
    <row r="483" spans="1:11" ht="28">
      <c r="A483" s="355" t="s">
        <v>4098</v>
      </c>
      <c r="B483" s="362" t="s">
        <v>3689</v>
      </c>
      <c r="C483" s="362">
        <v>12300065</v>
      </c>
      <c r="D483" s="363">
        <v>45840</v>
      </c>
      <c r="E483" s="362" t="s">
        <v>2998</v>
      </c>
      <c r="F483" s="362" t="s">
        <v>3690</v>
      </c>
      <c r="G483" s="362">
        <v>55072895</v>
      </c>
      <c r="H483" s="356" t="s">
        <v>5772</v>
      </c>
      <c r="I483" s="364">
        <v>480</v>
      </c>
      <c r="J483" s="360"/>
      <c r="K483" s="92"/>
    </row>
    <row r="484" spans="1:11" ht="28">
      <c r="A484" s="355" t="s">
        <v>4098</v>
      </c>
      <c r="B484" s="362" t="s">
        <v>4343</v>
      </c>
      <c r="C484" s="356">
        <v>12300066</v>
      </c>
      <c r="D484" s="363">
        <v>45840</v>
      </c>
      <c r="E484" s="362" t="s">
        <v>2998</v>
      </c>
      <c r="F484" s="362" t="s">
        <v>4344</v>
      </c>
      <c r="G484" s="362">
        <v>55072895</v>
      </c>
      <c r="H484" s="356" t="s">
        <v>5772</v>
      </c>
      <c r="I484" s="364">
        <v>320</v>
      </c>
      <c r="J484" s="360"/>
      <c r="K484" s="92"/>
    </row>
    <row r="485" spans="1:11" ht="14.5">
      <c r="A485" s="324" t="s">
        <v>2996</v>
      </c>
      <c r="B485" s="325" t="s">
        <v>3008</v>
      </c>
      <c r="C485" s="325">
        <v>506146048</v>
      </c>
      <c r="D485" s="337">
        <v>45840</v>
      </c>
      <c r="E485" s="325" t="s">
        <v>3006</v>
      </c>
      <c r="F485" s="325" t="s">
        <v>3009</v>
      </c>
      <c r="G485" s="325"/>
      <c r="H485" s="325" t="s">
        <v>3004</v>
      </c>
      <c r="I485" s="339">
        <v>30</v>
      </c>
      <c r="J485" s="347"/>
      <c r="K485" s="92"/>
    </row>
    <row r="486" spans="1:11" ht="14.5">
      <c r="A486" s="324" t="s">
        <v>2996</v>
      </c>
      <c r="B486" s="326" t="s">
        <v>3005</v>
      </c>
      <c r="C486" s="326">
        <v>506146048</v>
      </c>
      <c r="D486" s="337">
        <v>45840</v>
      </c>
      <c r="E486" s="326" t="s">
        <v>3006</v>
      </c>
      <c r="F486" s="326" t="s">
        <v>3007</v>
      </c>
      <c r="G486" s="326"/>
      <c r="H486" s="326" t="s">
        <v>3004</v>
      </c>
      <c r="I486" s="338">
        <v>50</v>
      </c>
      <c r="J486" s="347"/>
      <c r="K486" s="92"/>
    </row>
    <row r="487" spans="1:11" ht="42">
      <c r="A487" s="355" t="s">
        <v>4098</v>
      </c>
      <c r="B487" s="356" t="s">
        <v>5592</v>
      </c>
      <c r="C487" s="356" t="s">
        <v>5592</v>
      </c>
      <c r="D487" s="357">
        <v>45842</v>
      </c>
      <c r="E487" s="356" t="s">
        <v>2998</v>
      </c>
      <c r="F487" s="358" t="s">
        <v>5593</v>
      </c>
      <c r="G487" s="356"/>
      <c r="H487" s="358" t="s">
        <v>5579</v>
      </c>
      <c r="I487" s="361">
        <v>12094.57</v>
      </c>
      <c r="J487" s="360"/>
      <c r="K487" s="92"/>
    </row>
    <row r="488" spans="1:11" ht="14.5">
      <c r="A488" s="327" t="s">
        <v>3164</v>
      </c>
      <c r="B488" s="326" t="s">
        <v>3173</v>
      </c>
      <c r="C488" s="326">
        <v>25052</v>
      </c>
      <c r="D488" s="337">
        <v>45847</v>
      </c>
      <c r="E488" s="326" t="s">
        <v>2998</v>
      </c>
      <c r="F488" s="326" t="s">
        <v>3174</v>
      </c>
      <c r="G488" s="326"/>
      <c r="H488" s="326" t="s">
        <v>1483</v>
      </c>
      <c r="I488" s="338">
        <v>210.56</v>
      </c>
      <c r="J488" s="347"/>
      <c r="K488" s="92"/>
    </row>
    <row r="489" spans="1:11" ht="14.5">
      <c r="A489" s="324" t="s">
        <v>2996</v>
      </c>
      <c r="B489" s="326" t="s">
        <v>3010</v>
      </c>
      <c r="C489" s="326">
        <v>25107</v>
      </c>
      <c r="D489" s="337">
        <v>45847</v>
      </c>
      <c r="E489" s="326" t="s">
        <v>2998</v>
      </c>
      <c r="F489" s="326" t="s">
        <v>3011</v>
      </c>
      <c r="G489" s="326"/>
      <c r="H489" s="326" t="s">
        <v>3004</v>
      </c>
      <c r="I489" s="338">
        <v>451.5</v>
      </c>
      <c r="J489" s="347"/>
      <c r="K489" s="92"/>
    </row>
    <row r="490" spans="1:11" ht="14.5">
      <c r="A490" s="324" t="s">
        <v>2996</v>
      </c>
      <c r="B490" s="325" t="s">
        <v>3012</v>
      </c>
      <c r="C490" s="325">
        <v>25108</v>
      </c>
      <c r="D490" s="337">
        <v>45847</v>
      </c>
      <c r="E490" s="325" t="s">
        <v>2998</v>
      </c>
      <c r="F490" s="325" t="s">
        <v>3013</v>
      </c>
      <c r="G490" s="325"/>
      <c r="H490" s="326" t="s">
        <v>3004</v>
      </c>
      <c r="I490" s="339">
        <v>1353.47</v>
      </c>
      <c r="J490" s="347"/>
      <c r="K490" s="92"/>
    </row>
    <row r="491" spans="1:11" ht="14.5">
      <c r="A491" s="327" t="s">
        <v>3164</v>
      </c>
      <c r="B491" s="326" t="s">
        <v>3175</v>
      </c>
      <c r="C491" s="326">
        <v>25053</v>
      </c>
      <c r="D491" s="337">
        <v>45847</v>
      </c>
      <c r="E491" s="326" t="s">
        <v>2998</v>
      </c>
      <c r="F491" s="326" t="s">
        <v>3174</v>
      </c>
      <c r="G491" s="326"/>
      <c r="H491" s="326" t="s">
        <v>3172</v>
      </c>
      <c r="I491" s="338">
        <v>20.38</v>
      </c>
      <c r="J491" s="347"/>
      <c r="K491" s="92"/>
    </row>
    <row r="492" spans="1:11" ht="14.5">
      <c r="A492" s="324" t="s">
        <v>3330</v>
      </c>
      <c r="B492" s="326" t="s">
        <v>3378</v>
      </c>
      <c r="C492" s="326">
        <v>507003</v>
      </c>
      <c r="D492" s="337">
        <v>45847</v>
      </c>
      <c r="E492" s="326" t="s">
        <v>3379</v>
      </c>
      <c r="F492" s="326" t="s">
        <v>3363</v>
      </c>
      <c r="G492" s="326"/>
      <c r="H492" s="326" t="s">
        <v>3333</v>
      </c>
      <c r="I492" s="338">
        <v>244</v>
      </c>
      <c r="J492" s="347"/>
      <c r="K492" s="92"/>
    </row>
    <row r="493" spans="1:11" ht="14">
      <c r="A493" s="355" t="s">
        <v>4098</v>
      </c>
      <c r="B493" s="356" t="s">
        <v>4352</v>
      </c>
      <c r="C493" s="356">
        <v>25110</v>
      </c>
      <c r="D493" s="363">
        <v>45847</v>
      </c>
      <c r="E493" s="356" t="s">
        <v>2998</v>
      </c>
      <c r="F493" s="356" t="s">
        <v>4353</v>
      </c>
      <c r="G493" s="356"/>
      <c r="H493" s="356" t="s">
        <v>4146</v>
      </c>
      <c r="I493" s="361">
        <v>8.3000000000000007</v>
      </c>
      <c r="J493" s="360"/>
      <c r="K493" s="92"/>
    </row>
    <row r="494" spans="1:11" ht="14">
      <c r="A494" s="355" t="s">
        <v>4098</v>
      </c>
      <c r="B494" s="362" t="s">
        <v>4354</v>
      </c>
      <c r="C494" s="356">
        <v>25112</v>
      </c>
      <c r="D494" s="363">
        <v>45847</v>
      </c>
      <c r="E494" s="362" t="s">
        <v>2998</v>
      </c>
      <c r="F494" s="362" t="s">
        <v>4355</v>
      </c>
      <c r="G494" s="362">
        <v>52467660</v>
      </c>
      <c r="H494" s="362" t="s">
        <v>4285</v>
      </c>
      <c r="I494" s="364">
        <v>1099.25</v>
      </c>
      <c r="J494" s="360"/>
      <c r="K494" s="92"/>
    </row>
    <row r="495" spans="1:11" ht="14">
      <c r="A495" s="355" t="s">
        <v>4098</v>
      </c>
      <c r="B495" s="362" t="s">
        <v>4350</v>
      </c>
      <c r="C495" s="356">
        <v>25109</v>
      </c>
      <c r="D495" s="363">
        <v>45847</v>
      </c>
      <c r="E495" s="362" t="s">
        <v>2998</v>
      </c>
      <c r="F495" s="362" t="s">
        <v>4351</v>
      </c>
      <c r="G495" s="362"/>
      <c r="H495" s="362" t="s">
        <v>4146</v>
      </c>
      <c r="I495" s="364">
        <v>28.43</v>
      </c>
      <c r="J495" s="360"/>
      <c r="K495" s="92"/>
    </row>
    <row r="496" spans="1:11" ht="28">
      <c r="A496" s="355" t="s">
        <v>4098</v>
      </c>
      <c r="B496" s="362" t="s">
        <v>4345</v>
      </c>
      <c r="C496" s="356">
        <v>12300067</v>
      </c>
      <c r="D496" s="363">
        <v>45840</v>
      </c>
      <c r="E496" s="362" t="s">
        <v>2998</v>
      </c>
      <c r="F496" s="362" t="s">
        <v>4346</v>
      </c>
      <c r="G496" s="362">
        <v>55072895</v>
      </c>
      <c r="H496" s="356" t="s">
        <v>5772</v>
      </c>
      <c r="I496" s="364">
        <v>320</v>
      </c>
      <c r="J496" s="360"/>
      <c r="K496" s="92"/>
    </row>
    <row r="497" spans="1:11" ht="14">
      <c r="A497" s="355" t="s">
        <v>4098</v>
      </c>
      <c r="B497" s="356" t="s">
        <v>4414</v>
      </c>
      <c r="C497" s="356">
        <v>508018019</v>
      </c>
      <c r="D497" s="363">
        <v>45880</v>
      </c>
      <c r="E497" s="356" t="s">
        <v>3048</v>
      </c>
      <c r="F497" s="356" t="s">
        <v>5799</v>
      </c>
      <c r="G497" s="356"/>
      <c r="H497" s="356" t="s">
        <v>4160</v>
      </c>
      <c r="I497" s="361">
        <v>116.73</v>
      </c>
      <c r="J497" s="360"/>
      <c r="K497" s="92"/>
    </row>
    <row r="498" spans="1:11" ht="14.5">
      <c r="A498" s="324" t="s">
        <v>3057</v>
      </c>
      <c r="B498" s="326" t="s">
        <v>3110</v>
      </c>
      <c r="C498" s="326">
        <v>507006011</v>
      </c>
      <c r="D498" s="337">
        <v>45848</v>
      </c>
      <c r="E498" s="326" t="s">
        <v>3111</v>
      </c>
      <c r="F498" s="326" t="s">
        <v>3044</v>
      </c>
      <c r="G498" s="326"/>
      <c r="H498" s="326" t="s">
        <v>3060</v>
      </c>
      <c r="I498" s="338">
        <v>38</v>
      </c>
      <c r="J498" s="347"/>
      <c r="K498" s="92"/>
    </row>
    <row r="499" spans="1:11" ht="14.5">
      <c r="A499" s="324" t="s">
        <v>3057</v>
      </c>
      <c r="B499" s="325" t="s">
        <v>3107</v>
      </c>
      <c r="C499" s="325">
        <v>507006011</v>
      </c>
      <c r="D499" s="336">
        <v>45848</v>
      </c>
      <c r="E499" s="325" t="s">
        <v>3108</v>
      </c>
      <c r="F499" s="325" t="s">
        <v>3109</v>
      </c>
      <c r="G499" s="325"/>
      <c r="H499" s="325" t="s">
        <v>3060</v>
      </c>
      <c r="I499" s="339">
        <v>657</v>
      </c>
      <c r="J499" s="347"/>
      <c r="K499" s="92"/>
    </row>
    <row r="500" spans="1:11" ht="14.5">
      <c r="A500" s="324" t="s">
        <v>3057</v>
      </c>
      <c r="B500" s="325" t="s">
        <v>3114</v>
      </c>
      <c r="C500" s="325">
        <v>507006011</v>
      </c>
      <c r="D500" s="336">
        <v>45848</v>
      </c>
      <c r="E500" s="325" t="s">
        <v>3115</v>
      </c>
      <c r="F500" s="325" t="s">
        <v>3044</v>
      </c>
      <c r="G500" s="325"/>
      <c r="H500" s="325" t="s">
        <v>3060</v>
      </c>
      <c r="I500" s="339">
        <v>38</v>
      </c>
      <c r="J500" s="347"/>
      <c r="K500" s="92"/>
    </row>
    <row r="501" spans="1:11" ht="14.5">
      <c r="A501" s="324" t="s">
        <v>3742</v>
      </c>
      <c r="B501" s="326" t="s">
        <v>3761</v>
      </c>
      <c r="C501" s="326">
        <v>507006011</v>
      </c>
      <c r="D501" s="337">
        <v>45848</v>
      </c>
      <c r="E501" s="326" t="s">
        <v>3115</v>
      </c>
      <c r="F501" s="326" t="s">
        <v>3044</v>
      </c>
      <c r="G501" s="326"/>
      <c r="H501" s="326" t="s">
        <v>3060</v>
      </c>
      <c r="I501" s="338">
        <v>38</v>
      </c>
      <c r="J501" s="347"/>
      <c r="K501" s="92"/>
    </row>
    <row r="502" spans="1:11" ht="14.5">
      <c r="A502" s="324" t="s">
        <v>3057</v>
      </c>
      <c r="B502" s="325" t="s">
        <v>3112</v>
      </c>
      <c r="C502" s="325">
        <v>202511</v>
      </c>
      <c r="D502" s="336">
        <v>45848</v>
      </c>
      <c r="E502" s="325" t="s">
        <v>2998</v>
      </c>
      <c r="F502" s="325" t="s">
        <v>3113</v>
      </c>
      <c r="G502" s="325">
        <v>35171979</v>
      </c>
      <c r="H502" s="325" t="s">
        <v>3060</v>
      </c>
      <c r="I502" s="339">
        <v>500</v>
      </c>
      <c r="J502" s="347"/>
      <c r="K502" s="92"/>
    </row>
    <row r="503" spans="1:11" ht="14.5">
      <c r="A503" s="324" t="s">
        <v>3742</v>
      </c>
      <c r="B503" s="326" t="s">
        <v>3759</v>
      </c>
      <c r="C503" s="326">
        <v>507006011</v>
      </c>
      <c r="D503" s="337">
        <v>45848</v>
      </c>
      <c r="E503" s="326" t="s">
        <v>3111</v>
      </c>
      <c r="F503" s="326" t="s">
        <v>3044</v>
      </c>
      <c r="G503" s="326"/>
      <c r="H503" s="326" t="s">
        <v>3060</v>
      </c>
      <c r="I503" s="338">
        <v>38</v>
      </c>
      <c r="J503" s="347"/>
      <c r="K503" s="92"/>
    </row>
    <row r="504" spans="1:11" ht="14.5">
      <c r="A504" s="324" t="s">
        <v>3742</v>
      </c>
      <c r="B504" s="326" t="s">
        <v>3758</v>
      </c>
      <c r="C504" s="326">
        <v>507006011</v>
      </c>
      <c r="D504" s="337">
        <v>45848</v>
      </c>
      <c r="E504" s="326" t="s">
        <v>3605</v>
      </c>
      <c r="F504" s="326" t="s">
        <v>3097</v>
      </c>
      <c r="G504" s="326"/>
      <c r="H504" s="326" t="s">
        <v>3060</v>
      </c>
      <c r="I504" s="338">
        <v>56.8</v>
      </c>
      <c r="J504" s="347"/>
      <c r="K504" s="92"/>
    </row>
    <row r="505" spans="1:11" ht="14.5">
      <c r="A505" s="324" t="s">
        <v>3221</v>
      </c>
      <c r="B505" s="326" t="s">
        <v>3222</v>
      </c>
      <c r="C505" s="326">
        <v>507004</v>
      </c>
      <c r="D505" s="337">
        <v>45848</v>
      </c>
      <c r="E505" s="326" t="s">
        <v>3223</v>
      </c>
      <c r="F505" s="326" t="s">
        <v>3224</v>
      </c>
      <c r="G505" s="326"/>
      <c r="H505" s="325" t="s">
        <v>5123</v>
      </c>
      <c r="I505" s="338">
        <v>1589.45</v>
      </c>
      <c r="J505" s="347"/>
      <c r="K505" s="92"/>
    </row>
    <row r="506" spans="1:11" ht="14.5">
      <c r="A506" s="324" t="s">
        <v>3292</v>
      </c>
      <c r="B506" s="326" t="s">
        <v>3308</v>
      </c>
      <c r="C506" s="326">
        <v>507005</v>
      </c>
      <c r="D506" s="337">
        <v>45848</v>
      </c>
      <c r="E506" s="326" t="s">
        <v>2998</v>
      </c>
      <c r="F506" s="326" t="s">
        <v>3309</v>
      </c>
      <c r="G506" s="326"/>
      <c r="H506" s="326" t="s">
        <v>3310</v>
      </c>
      <c r="I506" s="338">
        <v>700</v>
      </c>
      <c r="J506" s="347"/>
      <c r="K506" s="92"/>
    </row>
    <row r="507" spans="1:11" ht="14.5">
      <c r="A507" s="324" t="s">
        <v>3330</v>
      </c>
      <c r="B507" s="326" t="s">
        <v>3374</v>
      </c>
      <c r="C507" s="326">
        <v>25103</v>
      </c>
      <c r="D507" s="337">
        <v>45848</v>
      </c>
      <c r="E507" s="326" t="s">
        <v>2998</v>
      </c>
      <c r="F507" s="326" t="s">
        <v>3375</v>
      </c>
      <c r="G507" s="326"/>
      <c r="H507" s="326" t="s">
        <v>3333</v>
      </c>
      <c r="I507" s="338">
        <v>507.05</v>
      </c>
      <c r="J507" s="347"/>
      <c r="K507" s="92"/>
    </row>
    <row r="508" spans="1:11" ht="14.5">
      <c r="A508" s="324" t="s">
        <v>3330</v>
      </c>
      <c r="B508" s="325" t="s">
        <v>3364</v>
      </c>
      <c r="C508" s="325">
        <v>25098</v>
      </c>
      <c r="D508" s="337">
        <v>45848</v>
      </c>
      <c r="E508" s="325" t="s">
        <v>2998</v>
      </c>
      <c r="F508" s="325" t="s">
        <v>3365</v>
      </c>
      <c r="G508" s="325"/>
      <c r="H508" s="325" t="s">
        <v>3333</v>
      </c>
      <c r="I508" s="339">
        <v>545.51</v>
      </c>
      <c r="J508" s="347"/>
      <c r="K508" s="92"/>
    </row>
    <row r="509" spans="1:11" ht="14.5">
      <c r="A509" s="324" t="s">
        <v>3957</v>
      </c>
      <c r="B509" s="325" t="s">
        <v>4010</v>
      </c>
      <c r="C509" s="325">
        <v>507019</v>
      </c>
      <c r="D509" s="337">
        <v>45852</v>
      </c>
      <c r="E509" s="325" t="s">
        <v>4011</v>
      </c>
      <c r="F509" s="325" t="s">
        <v>4012</v>
      </c>
      <c r="G509" s="325"/>
      <c r="H509" s="325" t="s">
        <v>3966</v>
      </c>
      <c r="I509" s="340">
        <v>58.55</v>
      </c>
      <c r="J509" s="347"/>
      <c r="K509" s="92"/>
    </row>
    <row r="510" spans="1:11" ht="14.5">
      <c r="A510" s="324" t="s">
        <v>2996</v>
      </c>
      <c r="B510" s="325" t="s">
        <v>3016</v>
      </c>
      <c r="C510" s="325">
        <v>507202</v>
      </c>
      <c r="D510" s="336">
        <v>45852</v>
      </c>
      <c r="E510" s="325" t="s">
        <v>3017</v>
      </c>
      <c r="F510" s="325" t="s">
        <v>3018</v>
      </c>
      <c r="G510" s="325"/>
      <c r="H510" s="326" t="s">
        <v>3004</v>
      </c>
      <c r="I510" s="339">
        <v>88</v>
      </c>
      <c r="J510" s="347"/>
      <c r="K510" s="92"/>
    </row>
    <row r="511" spans="1:11" ht="14">
      <c r="A511" s="355" t="s">
        <v>4098</v>
      </c>
      <c r="B511" s="356" t="s">
        <v>4373</v>
      </c>
      <c r="C511" s="356">
        <v>507018</v>
      </c>
      <c r="D511" s="357">
        <v>45852</v>
      </c>
      <c r="E511" s="356" t="s">
        <v>2998</v>
      </c>
      <c r="F511" s="356" t="s">
        <v>4370</v>
      </c>
      <c r="G511" s="356"/>
      <c r="H511" s="356" t="s">
        <v>4374</v>
      </c>
      <c r="I511" s="361">
        <v>540</v>
      </c>
      <c r="J511" s="360"/>
      <c r="K511" s="92"/>
    </row>
    <row r="512" spans="1:11" ht="14">
      <c r="A512" s="355" t="s">
        <v>4098</v>
      </c>
      <c r="B512" s="362" t="s">
        <v>4371</v>
      </c>
      <c r="C512" s="356">
        <v>507017</v>
      </c>
      <c r="D512" s="363">
        <v>45852</v>
      </c>
      <c r="E512" s="362" t="s">
        <v>2998</v>
      </c>
      <c r="F512" s="362" t="s">
        <v>4370</v>
      </c>
      <c r="G512" s="362"/>
      <c r="H512" s="362" t="s">
        <v>4372</v>
      </c>
      <c r="I512" s="364">
        <v>1400</v>
      </c>
      <c r="J512" s="360"/>
      <c r="K512" s="92"/>
    </row>
    <row r="513" spans="1:11" ht="14">
      <c r="A513" s="355" t="s">
        <v>4098</v>
      </c>
      <c r="B513" s="356" t="s">
        <v>4369</v>
      </c>
      <c r="C513" s="356">
        <v>507016</v>
      </c>
      <c r="D513" s="357">
        <v>45852</v>
      </c>
      <c r="E513" s="356" t="s">
        <v>2998</v>
      </c>
      <c r="F513" s="356" t="s">
        <v>4370</v>
      </c>
      <c r="G513" s="356"/>
      <c r="H513" s="356" t="s">
        <v>5552</v>
      </c>
      <c r="I513" s="361">
        <v>2800</v>
      </c>
      <c r="J513" s="360"/>
      <c r="K513" s="92"/>
    </row>
    <row r="514" spans="1:11" ht="14">
      <c r="A514" s="355" t="s">
        <v>4098</v>
      </c>
      <c r="B514" s="362" t="s">
        <v>4367</v>
      </c>
      <c r="C514" s="356">
        <v>507014015</v>
      </c>
      <c r="D514" s="363">
        <v>45852</v>
      </c>
      <c r="E514" s="362" t="s">
        <v>4050</v>
      </c>
      <c r="F514" s="362" t="s">
        <v>4368</v>
      </c>
      <c r="G514" s="362">
        <v>52467660</v>
      </c>
      <c r="H514" s="362" t="s">
        <v>4285</v>
      </c>
      <c r="I514" s="364">
        <v>236.17</v>
      </c>
      <c r="J514" s="360"/>
      <c r="K514" s="92"/>
    </row>
    <row r="515" spans="1:11" ht="14">
      <c r="A515" s="355" t="s">
        <v>4098</v>
      </c>
      <c r="B515" s="356" t="s">
        <v>4365</v>
      </c>
      <c r="C515" s="356">
        <v>507014015</v>
      </c>
      <c r="D515" s="357">
        <v>45852</v>
      </c>
      <c r="E515" s="356" t="s">
        <v>3603</v>
      </c>
      <c r="F515" s="356" t="s">
        <v>4366</v>
      </c>
      <c r="G515" s="356">
        <v>52467660</v>
      </c>
      <c r="H515" s="356" t="s">
        <v>4285</v>
      </c>
      <c r="I515" s="361">
        <v>120.6</v>
      </c>
      <c r="J515" s="360"/>
      <c r="K515" s="92"/>
    </row>
    <row r="516" spans="1:11" ht="14.5">
      <c r="A516" s="324" t="s">
        <v>3742</v>
      </c>
      <c r="B516" s="325" t="s">
        <v>3760</v>
      </c>
      <c r="C516" s="325">
        <v>202512</v>
      </c>
      <c r="D516" s="336">
        <v>45848</v>
      </c>
      <c r="E516" s="325" t="s">
        <v>2998</v>
      </c>
      <c r="F516" s="325" t="s">
        <v>3113</v>
      </c>
      <c r="G516" s="325">
        <v>35171979</v>
      </c>
      <c r="H516" s="325" t="s">
        <v>3060</v>
      </c>
      <c r="I516" s="339">
        <v>500</v>
      </c>
      <c r="J516" s="347"/>
      <c r="K516" s="92"/>
    </row>
    <row r="517" spans="1:11" ht="14">
      <c r="A517" s="355" t="s">
        <v>4098</v>
      </c>
      <c r="B517" s="362" t="s">
        <v>4418</v>
      </c>
      <c r="C517" s="362">
        <v>508018019</v>
      </c>
      <c r="D517" s="363">
        <v>45880</v>
      </c>
      <c r="E517" s="362" t="s">
        <v>3048</v>
      </c>
      <c r="F517" s="362" t="s">
        <v>5800</v>
      </c>
      <c r="G517" s="362"/>
      <c r="H517" s="362" t="s">
        <v>4160</v>
      </c>
      <c r="I517" s="364">
        <v>50.7</v>
      </c>
      <c r="J517" s="360"/>
      <c r="K517" s="92"/>
    </row>
    <row r="518" spans="1:11" ht="14">
      <c r="A518" s="355" t="s">
        <v>4098</v>
      </c>
      <c r="B518" s="356" t="s">
        <v>4452</v>
      </c>
      <c r="C518" s="356">
        <v>509004</v>
      </c>
      <c r="D518" s="357">
        <v>45904</v>
      </c>
      <c r="E518" s="356" t="s">
        <v>4453</v>
      </c>
      <c r="F518" s="356" t="s">
        <v>4454</v>
      </c>
      <c r="G518" s="356"/>
      <c r="H518" s="356" t="s">
        <v>4160</v>
      </c>
      <c r="I518" s="361">
        <v>186.83</v>
      </c>
      <c r="J518" s="360"/>
      <c r="K518" s="92"/>
    </row>
    <row r="519" spans="1:11" ht="14">
      <c r="A519" s="355" t="s">
        <v>4098</v>
      </c>
      <c r="B519" s="356" t="s">
        <v>4361</v>
      </c>
      <c r="C519" s="356">
        <v>250100124</v>
      </c>
      <c r="D519" s="357">
        <v>45852</v>
      </c>
      <c r="E519" s="356" t="s">
        <v>2998</v>
      </c>
      <c r="F519" s="356" t="s">
        <v>4362</v>
      </c>
      <c r="G519" s="356">
        <v>47209097</v>
      </c>
      <c r="H519" s="356" t="s">
        <v>4170</v>
      </c>
      <c r="I519" s="361">
        <v>259</v>
      </c>
      <c r="J519" s="360"/>
      <c r="K519" s="92"/>
    </row>
    <row r="520" spans="1:11" ht="28">
      <c r="A520" s="355" t="s">
        <v>4098</v>
      </c>
      <c r="B520" s="362" t="s">
        <v>4314</v>
      </c>
      <c r="C520" s="362">
        <v>506108</v>
      </c>
      <c r="D520" s="363">
        <v>45853</v>
      </c>
      <c r="E520" s="362" t="s">
        <v>4050</v>
      </c>
      <c r="F520" s="362" t="s">
        <v>4131</v>
      </c>
      <c r="G520" s="362"/>
      <c r="H520" s="362" t="s">
        <v>4132</v>
      </c>
      <c r="I520" s="364">
        <v>41.8</v>
      </c>
      <c r="J520" s="360"/>
      <c r="K520" s="92"/>
    </row>
    <row r="521" spans="1:11" ht="14">
      <c r="A521" s="355" t="s">
        <v>4098</v>
      </c>
      <c r="B521" s="362" t="s">
        <v>4363</v>
      </c>
      <c r="C521" s="362">
        <v>250100125</v>
      </c>
      <c r="D521" s="363">
        <v>45852</v>
      </c>
      <c r="E521" s="362" t="s">
        <v>2998</v>
      </c>
      <c r="F521" s="362" t="s">
        <v>4364</v>
      </c>
      <c r="G521" s="362">
        <v>47209097</v>
      </c>
      <c r="H521" s="362" t="s">
        <v>4170</v>
      </c>
      <c r="I521" s="364">
        <v>209</v>
      </c>
      <c r="J521" s="360"/>
      <c r="K521" s="92"/>
    </row>
    <row r="522" spans="1:11" ht="28">
      <c r="A522" s="355" t="s">
        <v>4098</v>
      </c>
      <c r="B522" s="356" t="s">
        <v>4230</v>
      </c>
      <c r="C522" s="356">
        <v>505019</v>
      </c>
      <c r="D522" s="357">
        <v>45853</v>
      </c>
      <c r="E522" s="356" t="s">
        <v>4231</v>
      </c>
      <c r="F522" s="356" t="s">
        <v>4131</v>
      </c>
      <c r="G522" s="356"/>
      <c r="H522" s="356" t="s">
        <v>4132</v>
      </c>
      <c r="I522" s="361">
        <v>41.8</v>
      </c>
      <c r="J522" s="360"/>
      <c r="K522" s="92"/>
    </row>
    <row r="523" spans="1:11" ht="28">
      <c r="A523" s="355" t="s">
        <v>4098</v>
      </c>
      <c r="B523" s="362" t="s">
        <v>4130</v>
      </c>
      <c r="C523" s="362">
        <v>504007</v>
      </c>
      <c r="D523" s="363">
        <v>45853</v>
      </c>
      <c r="E523" s="362" t="s">
        <v>3249</v>
      </c>
      <c r="F523" s="362" t="s">
        <v>4131</v>
      </c>
      <c r="G523" s="362"/>
      <c r="H523" s="362" t="s">
        <v>4132</v>
      </c>
      <c r="I523" s="364">
        <v>41.8</v>
      </c>
      <c r="J523" s="360"/>
      <c r="K523" s="92"/>
    </row>
    <row r="524" spans="1:11" ht="14">
      <c r="A524" s="355" t="s">
        <v>4098</v>
      </c>
      <c r="B524" s="362" t="s">
        <v>4539</v>
      </c>
      <c r="C524" s="362">
        <v>510006007</v>
      </c>
      <c r="D524" s="363">
        <v>45936</v>
      </c>
      <c r="E524" s="362" t="s">
        <v>3732</v>
      </c>
      <c r="F524" s="362" t="s">
        <v>5822</v>
      </c>
      <c r="G524" s="362"/>
      <c r="H524" s="362" t="s">
        <v>4160</v>
      </c>
      <c r="I524" s="364">
        <v>7.2</v>
      </c>
      <c r="J524" s="360"/>
      <c r="K524" s="92"/>
    </row>
    <row r="525" spans="1:11" ht="14.5">
      <c r="A525" s="324" t="s">
        <v>2996</v>
      </c>
      <c r="B525" s="326" t="s">
        <v>3025</v>
      </c>
      <c r="C525" s="326">
        <v>507021023</v>
      </c>
      <c r="D525" s="337">
        <v>45855</v>
      </c>
      <c r="E525" s="326" t="s">
        <v>3026</v>
      </c>
      <c r="F525" s="326" t="s">
        <v>3021</v>
      </c>
      <c r="G525" s="326"/>
      <c r="H525" s="326" t="s">
        <v>3004</v>
      </c>
      <c r="I525" s="338">
        <v>31.34</v>
      </c>
      <c r="J525" s="347"/>
      <c r="K525" s="92"/>
    </row>
    <row r="526" spans="1:11" ht="14.5">
      <c r="A526" s="324" t="s">
        <v>2996</v>
      </c>
      <c r="B526" s="325" t="s">
        <v>3022</v>
      </c>
      <c r="C526" s="325">
        <v>507021023</v>
      </c>
      <c r="D526" s="337">
        <v>45855</v>
      </c>
      <c r="E526" s="325" t="s">
        <v>3023</v>
      </c>
      <c r="F526" s="325" t="s">
        <v>3024</v>
      </c>
      <c r="G526" s="325"/>
      <c r="H526" s="326" t="s">
        <v>3004</v>
      </c>
      <c r="I526" s="339">
        <v>13.52</v>
      </c>
      <c r="J526" s="347"/>
      <c r="K526" s="92"/>
    </row>
    <row r="527" spans="1:11" ht="14.5">
      <c r="A527" s="324" t="s">
        <v>2996</v>
      </c>
      <c r="B527" s="325" t="s">
        <v>3019</v>
      </c>
      <c r="C527" s="325">
        <v>507021023</v>
      </c>
      <c r="D527" s="337">
        <v>45855</v>
      </c>
      <c r="E527" s="325" t="s">
        <v>3020</v>
      </c>
      <c r="F527" s="325" t="s">
        <v>3021</v>
      </c>
      <c r="G527" s="325"/>
      <c r="H527" s="326" t="s">
        <v>3004</v>
      </c>
      <c r="I527" s="339">
        <v>21.03</v>
      </c>
      <c r="J527" s="347"/>
      <c r="K527" s="92"/>
    </row>
    <row r="528" spans="1:11" ht="14.5">
      <c r="A528" s="324" t="s">
        <v>3221</v>
      </c>
      <c r="B528" s="325" t="s">
        <v>3225</v>
      </c>
      <c r="C528" s="325">
        <v>507024</v>
      </c>
      <c r="D528" s="336">
        <v>45855</v>
      </c>
      <c r="E528" s="325" t="s">
        <v>3226</v>
      </c>
      <c r="F528" s="325" t="s">
        <v>3227</v>
      </c>
      <c r="G528" s="325"/>
      <c r="H528" s="325" t="s">
        <v>3228</v>
      </c>
      <c r="I528" s="339">
        <v>159.99</v>
      </c>
      <c r="J528" s="347"/>
      <c r="K528" s="92"/>
    </row>
    <row r="529" spans="1:11" ht="14">
      <c r="A529" s="355" t="s">
        <v>4098</v>
      </c>
      <c r="B529" s="362" t="s">
        <v>4376</v>
      </c>
      <c r="C529" s="362">
        <v>8372581485</v>
      </c>
      <c r="D529" s="363">
        <v>45855</v>
      </c>
      <c r="E529" s="362" t="s">
        <v>2998</v>
      </c>
      <c r="F529" s="362" t="s">
        <v>5791</v>
      </c>
      <c r="G529" s="362">
        <v>35763469</v>
      </c>
      <c r="H529" s="362" t="s">
        <v>4121</v>
      </c>
      <c r="I529" s="378">
        <v>442.8</v>
      </c>
      <c r="J529" s="360"/>
      <c r="K529" s="92"/>
    </row>
    <row r="530" spans="1:11" ht="14.5">
      <c r="A530" s="327" t="s">
        <v>3455</v>
      </c>
      <c r="B530" s="325" t="s">
        <v>3485</v>
      </c>
      <c r="C530" s="325">
        <v>25119</v>
      </c>
      <c r="D530" s="336">
        <v>45855</v>
      </c>
      <c r="E530" s="325" t="s">
        <v>2998</v>
      </c>
      <c r="F530" s="325" t="s">
        <v>3486</v>
      </c>
      <c r="G530" s="325"/>
      <c r="H530" s="325" t="s">
        <v>1488</v>
      </c>
      <c r="I530" s="339">
        <v>588.17999999999995</v>
      </c>
      <c r="J530" s="347"/>
      <c r="K530" s="92"/>
    </row>
    <row r="531" spans="1:11" ht="14.5">
      <c r="A531" s="327" t="s">
        <v>3455</v>
      </c>
      <c r="B531" s="326" t="s">
        <v>3483</v>
      </c>
      <c r="C531" s="326">
        <v>25118</v>
      </c>
      <c r="D531" s="337">
        <v>45855</v>
      </c>
      <c r="E531" s="326" t="s">
        <v>2998</v>
      </c>
      <c r="F531" s="326" t="s">
        <v>3482</v>
      </c>
      <c r="G531" s="326"/>
      <c r="H531" s="326" t="s">
        <v>3484</v>
      </c>
      <c r="I531" s="338">
        <v>83</v>
      </c>
      <c r="J531" s="347"/>
      <c r="K531" s="92"/>
    </row>
    <row r="532" spans="1:11" ht="14.5">
      <c r="A532" s="327" t="s">
        <v>3455</v>
      </c>
      <c r="B532" s="325" t="s">
        <v>3481</v>
      </c>
      <c r="C532" s="325">
        <v>25117</v>
      </c>
      <c r="D532" s="336">
        <v>45855</v>
      </c>
      <c r="E532" s="325" t="s">
        <v>2998</v>
      </c>
      <c r="F532" s="325" t="s">
        <v>3482</v>
      </c>
      <c r="G532" s="325"/>
      <c r="H532" s="325" t="s">
        <v>1488</v>
      </c>
      <c r="I532" s="339">
        <v>475.04</v>
      </c>
      <c r="J532" s="347"/>
      <c r="K532" s="92"/>
    </row>
    <row r="533" spans="1:11" ht="14.5">
      <c r="A533" s="324" t="s">
        <v>3569</v>
      </c>
      <c r="B533" s="326" t="s">
        <v>3691</v>
      </c>
      <c r="C533" s="326">
        <v>507026</v>
      </c>
      <c r="D533" s="337">
        <v>45855</v>
      </c>
      <c r="E533" s="326" t="s">
        <v>3692</v>
      </c>
      <c r="F533" s="326" t="s">
        <v>3693</v>
      </c>
      <c r="G533" s="326"/>
      <c r="H533" s="326" t="s">
        <v>1489</v>
      </c>
      <c r="I533" s="338">
        <v>18.79</v>
      </c>
      <c r="J533" s="347"/>
      <c r="K533" s="92"/>
    </row>
    <row r="534" spans="1:11" ht="14.5">
      <c r="A534" s="324" t="s">
        <v>3787</v>
      </c>
      <c r="B534" s="326" t="s">
        <v>3849</v>
      </c>
      <c r="C534" s="326">
        <v>507025</v>
      </c>
      <c r="D534" s="337">
        <v>45855</v>
      </c>
      <c r="E534" s="326" t="s">
        <v>3850</v>
      </c>
      <c r="F534" s="326" t="s">
        <v>3811</v>
      </c>
      <c r="G534" s="326"/>
      <c r="H534" s="326" t="s">
        <v>1491</v>
      </c>
      <c r="I534" s="338">
        <v>77.3</v>
      </c>
      <c r="J534" s="347"/>
      <c r="K534" s="92"/>
    </row>
    <row r="535" spans="1:11" ht="14.5">
      <c r="A535" s="324" t="s">
        <v>3957</v>
      </c>
      <c r="B535" s="325" t="s">
        <v>4013</v>
      </c>
      <c r="C535" s="325">
        <v>25113</v>
      </c>
      <c r="D535" s="337">
        <v>45855</v>
      </c>
      <c r="E535" s="325" t="s">
        <v>2998</v>
      </c>
      <c r="F535" s="325" t="s">
        <v>4014</v>
      </c>
      <c r="G535" s="325"/>
      <c r="H535" s="325" t="s">
        <v>3966</v>
      </c>
      <c r="I535" s="339">
        <v>614.20000000000005</v>
      </c>
      <c r="J535" s="347"/>
      <c r="K535" s="92"/>
    </row>
    <row r="536" spans="1:11" ht="14.5">
      <c r="A536" s="324" t="s">
        <v>3957</v>
      </c>
      <c r="B536" s="325" t="s">
        <v>4015</v>
      </c>
      <c r="C536" s="325">
        <v>25114</v>
      </c>
      <c r="D536" s="337">
        <v>45855</v>
      </c>
      <c r="E536" s="325" t="s">
        <v>2998</v>
      </c>
      <c r="F536" s="325" t="s">
        <v>4014</v>
      </c>
      <c r="G536" s="325"/>
      <c r="H536" s="325" t="s">
        <v>1494</v>
      </c>
      <c r="I536" s="339">
        <v>79.8</v>
      </c>
      <c r="J536" s="347"/>
      <c r="K536" s="92"/>
    </row>
    <row r="537" spans="1:11" ht="14.5">
      <c r="A537" s="324" t="s">
        <v>3957</v>
      </c>
      <c r="B537" s="325" t="s">
        <v>4016</v>
      </c>
      <c r="C537" s="325">
        <v>25115</v>
      </c>
      <c r="D537" s="337">
        <v>45855</v>
      </c>
      <c r="E537" s="325" t="s">
        <v>2998</v>
      </c>
      <c r="F537" s="325" t="s">
        <v>4017</v>
      </c>
      <c r="G537" s="325"/>
      <c r="H537" s="325" t="s">
        <v>3966</v>
      </c>
      <c r="I537" s="340">
        <v>126.72</v>
      </c>
      <c r="J537" s="347"/>
      <c r="K537" s="92"/>
    </row>
    <row r="538" spans="1:11" ht="14.5">
      <c r="A538" s="324" t="s">
        <v>3957</v>
      </c>
      <c r="B538" s="326" t="s">
        <v>4018</v>
      </c>
      <c r="C538" s="326">
        <v>25116</v>
      </c>
      <c r="D538" s="337">
        <v>45855</v>
      </c>
      <c r="E538" s="326" t="s">
        <v>2998</v>
      </c>
      <c r="F538" s="326" t="s">
        <v>4017</v>
      </c>
      <c r="G538" s="326"/>
      <c r="H538" s="326" t="s">
        <v>1494</v>
      </c>
      <c r="I538" s="341">
        <v>13.1</v>
      </c>
      <c r="J538" s="347"/>
      <c r="K538" s="92"/>
    </row>
    <row r="539" spans="1:11" ht="28">
      <c r="A539" s="355" t="s">
        <v>4098</v>
      </c>
      <c r="B539" s="356" t="s">
        <v>4377</v>
      </c>
      <c r="C539" s="356">
        <v>111</v>
      </c>
      <c r="D539" s="363">
        <v>45859</v>
      </c>
      <c r="E539" s="356" t="s">
        <v>2998</v>
      </c>
      <c r="F539" s="356" t="s">
        <v>4378</v>
      </c>
      <c r="G539" s="356"/>
      <c r="H539" s="356" t="s">
        <v>4379</v>
      </c>
      <c r="I539" s="361">
        <v>450</v>
      </c>
      <c r="J539" s="360"/>
      <c r="K539" s="92"/>
    </row>
    <row r="540" spans="1:11" ht="14.5">
      <c r="A540" s="324" t="s">
        <v>3787</v>
      </c>
      <c r="B540" s="326" t="s">
        <v>3851</v>
      </c>
      <c r="C540" s="326">
        <v>507029</v>
      </c>
      <c r="D540" s="337">
        <v>45859</v>
      </c>
      <c r="E540" s="326" t="s">
        <v>3852</v>
      </c>
      <c r="F540" s="326" t="s">
        <v>3853</v>
      </c>
      <c r="G540" s="326"/>
      <c r="H540" s="326" t="s">
        <v>1491</v>
      </c>
      <c r="I540" s="338">
        <v>49.45</v>
      </c>
      <c r="J540" s="347"/>
      <c r="K540" s="92"/>
    </row>
    <row r="541" spans="1:11" ht="14">
      <c r="A541" s="355" t="s">
        <v>4098</v>
      </c>
      <c r="B541" s="362" t="s">
        <v>4538</v>
      </c>
      <c r="C541" s="362">
        <v>510006007</v>
      </c>
      <c r="D541" s="363">
        <v>45936</v>
      </c>
      <c r="E541" s="362" t="s">
        <v>3549</v>
      </c>
      <c r="F541" s="362" t="s">
        <v>5822</v>
      </c>
      <c r="G541" s="362"/>
      <c r="H541" s="362" t="s">
        <v>4160</v>
      </c>
      <c r="I541" s="364">
        <v>3.2</v>
      </c>
      <c r="J541" s="360"/>
      <c r="K541" s="92"/>
    </row>
    <row r="542" spans="1:11" ht="14.5">
      <c r="A542" s="327" t="s">
        <v>3455</v>
      </c>
      <c r="B542" s="326" t="s">
        <v>3487</v>
      </c>
      <c r="C542" s="326">
        <v>12025</v>
      </c>
      <c r="D542" s="337">
        <v>45855</v>
      </c>
      <c r="E542" s="326" t="s">
        <v>2998</v>
      </c>
      <c r="F542" s="326" t="s">
        <v>3488</v>
      </c>
      <c r="G542" s="326">
        <v>43243924</v>
      </c>
      <c r="H542" s="326" t="s">
        <v>3484</v>
      </c>
      <c r="I542" s="338">
        <v>1800</v>
      </c>
      <c r="J542" s="347"/>
      <c r="K542" s="92"/>
    </row>
    <row r="543" spans="1:11" ht="14">
      <c r="A543" s="355" t="s">
        <v>4098</v>
      </c>
      <c r="B543" s="356" t="s">
        <v>4573</v>
      </c>
      <c r="C543" s="356">
        <v>510019021</v>
      </c>
      <c r="D543" s="363">
        <v>45945</v>
      </c>
      <c r="E543" s="356" t="s">
        <v>4572</v>
      </c>
      <c r="F543" s="356" t="s">
        <v>5826</v>
      </c>
      <c r="G543" s="356"/>
      <c r="H543" s="356" t="s">
        <v>4160</v>
      </c>
      <c r="I543" s="361">
        <v>92.3</v>
      </c>
      <c r="J543" s="360"/>
      <c r="K543" s="92"/>
    </row>
    <row r="544" spans="1:11" ht="28">
      <c r="A544" s="355" t="s">
        <v>4098</v>
      </c>
      <c r="B544" s="356" t="s">
        <v>4383</v>
      </c>
      <c r="C544" s="356">
        <v>1730006075</v>
      </c>
      <c r="D544" s="357">
        <v>45859</v>
      </c>
      <c r="E544" s="356" t="s">
        <v>2998</v>
      </c>
      <c r="F544" s="356" t="s">
        <v>4384</v>
      </c>
      <c r="G544" s="356">
        <v>35787201</v>
      </c>
      <c r="H544" s="356" t="s">
        <v>4385</v>
      </c>
      <c r="I544" s="361">
        <v>966.87</v>
      </c>
      <c r="J544" s="360"/>
      <c r="K544" s="92"/>
    </row>
    <row r="545" spans="1:11" ht="28">
      <c r="A545" s="355" t="s">
        <v>4098</v>
      </c>
      <c r="B545" s="362" t="s">
        <v>4387</v>
      </c>
      <c r="C545" s="356">
        <v>507030036</v>
      </c>
      <c r="D545" s="363">
        <v>45859</v>
      </c>
      <c r="E545" s="362" t="s">
        <v>4388</v>
      </c>
      <c r="F545" s="362" t="s">
        <v>4389</v>
      </c>
      <c r="G545" s="362"/>
      <c r="H545" s="362" t="s">
        <v>4390</v>
      </c>
      <c r="I545" s="364">
        <v>57.4</v>
      </c>
      <c r="J545" s="360"/>
      <c r="K545" s="92"/>
    </row>
    <row r="546" spans="1:11" ht="28">
      <c r="A546" s="355" t="s">
        <v>4098</v>
      </c>
      <c r="B546" s="362" t="s">
        <v>4386</v>
      </c>
      <c r="C546" s="362">
        <v>3161427177</v>
      </c>
      <c r="D546" s="363">
        <v>45859</v>
      </c>
      <c r="E546" s="362" t="s">
        <v>2998</v>
      </c>
      <c r="F546" s="362" t="s">
        <v>4131</v>
      </c>
      <c r="G546" s="362"/>
      <c r="H546" s="362" t="s">
        <v>4132</v>
      </c>
      <c r="I546" s="364">
        <v>41.8</v>
      </c>
      <c r="J546" s="360"/>
      <c r="K546" s="92"/>
    </row>
    <row r="547" spans="1:11" ht="28">
      <c r="A547" s="355" t="s">
        <v>4098</v>
      </c>
      <c r="B547" s="362" t="s">
        <v>4400</v>
      </c>
      <c r="C547" s="362">
        <v>507030036</v>
      </c>
      <c r="D547" s="363">
        <v>45859</v>
      </c>
      <c r="E547" s="362" t="s">
        <v>4209</v>
      </c>
      <c r="F547" s="362" t="s">
        <v>4401</v>
      </c>
      <c r="G547" s="362"/>
      <c r="H547" s="362" t="s">
        <v>4390</v>
      </c>
      <c r="I547" s="364">
        <v>40.590000000000003</v>
      </c>
      <c r="J547" s="360"/>
      <c r="K547" s="92"/>
    </row>
    <row r="548" spans="1:11" ht="28">
      <c r="A548" s="355" t="s">
        <v>4098</v>
      </c>
      <c r="B548" s="356" t="s">
        <v>4398</v>
      </c>
      <c r="C548" s="356">
        <v>507030036</v>
      </c>
      <c r="D548" s="357">
        <v>45859</v>
      </c>
      <c r="E548" s="356" t="s">
        <v>3612</v>
      </c>
      <c r="F548" s="356" t="s">
        <v>4399</v>
      </c>
      <c r="G548" s="356"/>
      <c r="H548" s="356" t="s">
        <v>4390</v>
      </c>
      <c r="I548" s="361">
        <v>186.46</v>
      </c>
      <c r="J548" s="360"/>
      <c r="K548" s="92"/>
    </row>
    <row r="549" spans="1:11" ht="28">
      <c r="A549" s="355" t="s">
        <v>4098</v>
      </c>
      <c r="B549" s="362" t="s">
        <v>4396</v>
      </c>
      <c r="C549" s="362">
        <v>507030036</v>
      </c>
      <c r="D549" s="363">
        <v>45859</v>
      </c>
      <c r="E549" s="362" t="s">
        <v>4182</v>
      </c>
      <c r="F549" s="362" t="s">
        <v>4397</v>
      </c>
      <c r="G549" s="362"/>
      <c r="H549" s="362" t="s">
        <v>4390</v>
      </c>
      <c r="I549" s="364">
        <v>74.8</v>
      </c>
      <c r="J549" s="360"/>
      <c r="K549" s="92"/>
    </row>
    <row r="550" spans="1:11" ht="28">
      <c r="A550" s="355" t="s">
        <v>4098</v>
      </c>
      <c r="B550" s="356" t="s">
        <v>4394</v>
      </c>
      <c r="C550" s="356">
        <v>507030036</v>
      </c>
      <c r="D550" s="357">
        <v>45859</v>
      </c>
      <c r="E550" s="356" t="s">
        <v>4038</v>
      </c>
      <c r="F550" s="356" t="s">
        <v>4395</v>
      </c>
      <c r="G550" s="356"/>
      <c r="H550" s="356" t="s">
        <v>4390</v>
      </c>
      <c r="I550" s="361">
        <v>15.8</v>
      </c>
      <c r="J550" s="360"/>
      <c r="K550" s="92"/>
    </row>
    <row r="551" spans="1:11" ht="28">
      <c r="A551" s="355" t="s">
        <v>4098</v>
      </c>
      <c r="B551" s="362" t="s">
        <v>4392</v>
      </c>
      <c r="C551" s="362">
        <v>507030036</v>
      </c>
      <c r="D551" s="363">
        <v>45859</v>
      </c>
      <c r="E551" s="362" t="s">
        <v>3686</v>
      </c>
      <c r="F551" s="362" t="s">
        <v>4393</v>
      </c>
      <c r="G551" s="362"/>
      <c r="H551" s="362" t="s">
        <v>4390</v>
      </c>
      <c r="I551" s="364">
        <v>75</v>
      </c>
      <c r="J551" s="360"/>
      <c r="K551" s="92"/>
    </row>
    <row r="552" spans="1:11" ht="28">
      <c r="A552" s="355" t="s">
        <v>4098</v>
      </c>
      <c r="B552" s="356" t="s">
        <v>4391</v>
      </c>
      <c r="C552" s="356">
        <v>507030036</v>
      </c>
      <c r="D552" s="357">
        <v>45859</v>
      </c>
      <c r="E552" s="356" t="s">
        <v>4388</v>
      </c>
      <c r="F552" s="356" t="s">
        <v>5793</v>
      </c>
      <c r="G552" s="356"/>
      <c r="H552" s="356" t="s">
        <v>4390</v>
      </c>
      <c r="I552" s="361">
        <v>59.95</v>
      </c>
      <c r="J552" s="360"/>
      <c r="K552" s="92"/>
    </row>
    <row r="553" spans="1:11" ht="14">
      <c r="A553" s="355" t="s">
        <v>4098</v>
      </c>
      <c r="B553" s="356" t="s">
        <v>4402</v>
      </c>
      <c r="C553" s="356">
        <v>20250012</v>
      </c>
      <c r="D553" s="357">
        <v>45859</v>
      </c>
      <c r="E553" s="356" t="s">
        <v>2998</v>
      </c>
      <c r="F553" s="356" t="s">
        <v>4403</v>
      </c>
      <c r="G553" s="356">
        <v>54401305</v>
      </c>
      <c r="H553" s="356" t="s">
        <v>4179</v>
      </c>
      <c r="I553" s="361">
        <v>196</v>
      </c>
      <c r="J553" s="360"/>
      <c r="K553" s="92"/>
    </row>
    <row r="554" spans="1:11" ht="14">
      <c r="A554" s="355" t="s">
        <v>4098</v>
      </c>
      <c r="B554" s="362" t="s">
        <v>4405</v>
      </c>
      <c r="C554" s="362">
        <v>325220660</v>
      </c>
      <c r="D554" s="363">
        <v>45866</v>
      </c>
      <c r="E554" s="362" t="s">
        <v>2998</v>
      </c>
      <c r="F554" s="362" t="s">
        <v>5794</v>
      </c>
      <c r="G554" s="362">
        <v>35936495</v>
      </c>
      <c r="H554" s="362" t="s">
        <v>4406</v>
      </c>
      <c r="I554" s="364">
        <v>960.66</v>
      </c>
      <c r="J554" s="360"/>
      <c r="K554" s="92"/>
    </row>
    <row r="555" spans="1:11" ht="42">
      <c r="A555" s="355" t="s">
        <v>4098</v>
      </c>
      <c r="B555" s="356" t="s">
        <v>5591</v>
      </c>
      <c r="C555" s="362">
        <v>325220660</v>
      </c>
      <c r="D555" s="357">
        <v>45838</v>
      </c>
      <c r="E555" s="356" t="s">
        <v>2998</v>
      </c>
      <c r="F555" s="356" t="s">
        <v>5795</v>
      </c>
      <c r="G555" s="356">
        <v>35936495</v>
      </c>
      <c r="H555" s="356" t="s">
        <v>4406</v>
      </c>
      <c r="I555" s="361">
        <v>940</v>
      </c>
      <c r="J555" s="360"/>
      <c r="K555" s="92"/>
    </row>
    <row r="556" spans="1:11" ht="14">
      <c r="A556" s="355" t="s">
        <v>4098</v>
      </c>
      <c r="B556" s="356" t="s">
        <v>4407</v>
      </c>
      <c r="C556" s="356">
        <v>1102501476</v>
      </c>
      <c r="D556" s="357">
        <v>45866</v>
      </c>
      <c r="E556" s="356" t="s">
        <v>2998</v>
      </c>
      <c r="F556" s="356" t="s">
        <v>5551</v>
      </c>
      <c r="G556" s="356">
        <v>36237337</v>
      </c>
      <c r="H556" s="356" t="s">
        <v>4920</v>
      </c>
      <c r="I556" s="361">
        <v>95.94</v>
      </c>
      <c r="J556" s="360"/>
      <c r="K556" s="92"/>
    </row>
    <row r="557" spans="1:11" ht="14.5">
      <c r="A557" s="324" t="s">
        <v>2996</v>
      </c>
      <c r="B557" s="326" t="s">
        <v>3032</v>
      </c>
      <c r="C557" s="326">
        <v>25121</v>
      </c>
      <c r="D557" s="337">
        <v>45876</v>
      </c>
      <c r="E557" s="326" t="s">
        <v>2998</v>
      </c>
      <c r="F557" s="326" t="s">
        <v>3033</v>
      </c>
      <c r="G557" s="326"/>
      <c r="H557" s="326" t="s">
        <v>3004</v>
      </c>
      <c r="I557" s="338">
        <v>228.82</v>
      </c>
      <c r="J557" s="347"/>
      <c r="K557" s="92"/>
    </row>
    <row r="558" spans="1:11" ht="14.5">
      <c r="A558" s="324" t="s">
        <v>3057</v>
      </c>
      <c r="B558" s="325" t="s">
        <v>3123</v>
      </c>
      <c r="C558" s="325">
        <v>25124</v>
      </c>
      <c r="D558" s="337">
        <v>45876</v>
      </c>
      <c r="E558" s="325" t="s">
        <v>2998</v>
      </c>
      <c r="F558" s="325" t="s">
        <v>3122</v>
      </c>
      <c r="G558" s="325"/>
      <c r="H558" s="325" t="s">
        <v>1482</v>
      </c>
      <c r="I558" s="339">
        <v>94.45</v>
      </c>
      <c r="J558" s="347"/>
      <c r="K558" s="92"/>
    </row>
    <row r="559" spans="1:11" ht="14.5">
      <c r="A559" s="324" t="s">
        <v>3057</v>
      </c>
      <c r="B559" s="326" t="s">
        <v>3121</v>
      </c>
      <c r="C559" s="326">
        <v>25123</v>
      </c>
      <c r="D559" s="337">
        <v>45876</v>
      </c>
      <c r="E559" s="326" t="s">
        <v>2998</v>
      </c>
      <c r="F559" s="326" t="s">
        <v>3122</v>
      </c>
      <c r="G559" s="326"/>
      <c r="H559" s="326" t="s">
        <v>3060</v>
      </c>
      <c r="I559" s="338">
        <v>686.73</v>
      </c>
      <c r="J559" s="347"/>
      <c r="K559" s="92"/>
    </row>
    <row r="560" spans="1:11" ht="14.5">
      <c r="A560" s="324" t="s">
        <v>3742</v>
      </c>
      <c r="B560" s="325" t="s">
        <v>3121</v>
      </c>
      <c r="C560" s="325">
        <v>25123</v>
      </c>
      <c r="D560" s="337">
        <v>45876</v>
      </c>
      <c r="E560" s="325" t="s">
        <v>2998</v>
      </c>
      <c r="F560" s="325" t="s">
        <v>3122</v>
      </c>
      <c r="G560" s="325"/>
      <c r="H560" s="325" t="s">
        <v>3060</v>
      </c>
      <c r="I560" s="339">
        <v>686.73</v>
      </c>
      <c r="J560" s="347"/>
      <c r="K560" s="92"/>
    </row>
    <row r="561" spans="1:11" ht="14.5">
      <c r="A561" s="327" t="s">
        <v>3164</v>
      </c>
      <c r="B561" s="325" t="s">
        <v>3198</v>
      </c>
      <c r="C561" s="325">
        <v>25127</v>
      </c>
      <c r="D561" s="337">
        <v>45876</v>
      </c>
      <c r="E561" s="325" t="s">
        <v>2998</v>
      </c>
      <c r="F561" s="325" t="s">
        <v>3199</v>
      </c>
      <c r="G561" s="325"/>
      <c r="H561" s="325" t="s">
        <v>1483</v>
      </c>
      <c r="I561" s="339">
        <v>554.01</v>
      </c>
      <c r="J561" s="347"/>
      <c r="K561" s="92"/>
    </row>
    <row r="562" spans="1:11" ht="14.5">
      <c r="A562" s="327" t="s">
        <v>3164</v>
      </c>
      <c r="B562" s="325" t="s">
        <v>3201</v>
      </c>
      <c r="C562" s="325">
        <v>25140</v>
      </c>
      <c r="D562" s="337">
        <v>45876</v>
      </c>
      <c r="E562" s="325" t="s">
        <v>2998</v>
      </c>
      <c r="F562" s="325" t="s">
        <v>3202</v>
      </c>
      <c r="G562" s="325"/>
      <c r="H562" s="325" t="s">
        <v>1483</v>
      </c>
      <c r="I562" s="339">
        <v>86.11</v>
      </c>
      <c r="J562" s="347"/>
      <c r="K562" s="92"/>
    </row>
    <row r="563" spans="1:11" ht="14.5">
      <c r="A563" s="327" t="s">
        <v>3164</v>
      </c>
      <c r="B563" s="325" t="s">
        <v>3200</v>
      </c>
      <c r="C563" s="325">
        <v>25128</v>
      </c>
      <c r="D563" s="337">
        <v>45876</v>
      </c>
      <c r="E563" s="325" t="s">
        <v>2998</v>
      </c>
      <c r="F563" s="325" t="s">
        <v>3199</v>
      </c>
      <c r="G563" s="325"/>
      <c r="H563" s="325" t="s">
        <v>3172</v>
      </c>
      <c r="I563" s="339">
        <v>71.599999999999994</v>
      </c>
      <c r="J563" s="347"/>
      <c r="K563" s="92"/>
    </row>
    <row r="564" spans="1:11" ht="14.5">
      <c r="A564" s="327" t="s">
        <v>3164</v>
      </c>
      <c r="B564" s="326" t="s">
        <v>3203</v>
      </c>
      <c r="C564" s="326">
        <v>25141</v>
      </c>
      <c r="D564" s="337">
        <v>45876</v>
      </c>
      <c r="E564" s="326" t="s">
        <v>2998</v>
      </c>
      <c r="F564" s="326" t="s">
        <v>3202</v>
      </c>
      <c r="G564" s="326"/>
      <c r="H564" s="326" t="s">
        <v>3172</v>
      </c>
      <c r="I564" s="338">
        <v>8.8000000000000007</v>
      </c>
      <c r="J564" s="347"/>
      <c r="K564" s="92"/>
    </row>
    <row r="565" spans="1:11" ht="14.5">
      <c r="A565" s="324" t="s">
        <v>3292</v>
      </c>
      <c r="B565" s="325" t="s">
        <v>3314</v>
      </c>
      <c r="C565" s="325">
        <v>25136</v>
      </c>
      <c r="D565" s="337">
        <v>45876</v>
      </c>
      <c r="E565" s="325" t="s">
        <v>2998</v>
      </c>
      <c r="F565" s="325" t="s">
        <v>3315</v>
      </c>
      <c r="G565" s="325"/>
      <c r="H565" s="325" t="s">
        <v>1485</v>
      </c>
      <c r="I565" s="339">
        <v>2623.75</v>
      </c>
      <c r="J565" s="347"/>
      <c r="K565" s="92"/>
    </row>
    <row r="566" spans="1:11" ht="14.5">
      <c r="A566" s="324" t="s">
        <v>3787</v>
      </c>
      <c r="B566" s="326" t="s">
        <v>3834</v>
      </c>
      <c r="C566" s="326">
        <v>25064</v>
      </c>
      <c r="D566" s="337">
        <v>45876</v>
      </c>
      <c r="E566" s="326" t="s">
        <v>2998</v>
      </c>
      <c r="F566" s="326" t="s">
        <v>3833</v>
      </c>
      <c r="G566" s="326"/>
      <c r="H566" s="326" t="s">
        <v>3821</v>
      </c>
      <c r="I566" s="338">
        <v>367.53</v>
      </c>
      <c r="J566" s="347"/>
      <c r="K566" s="92"/>
    </row>
    <row r="567" spans="1:11" ht="14">
      <c r="A567" s="355" t="s">
        <v>4098</v>
      </c>
      <c r="B567" s="356" t="s">
        <v>4410</v>
      </c>
      <c r="C567" s="356">
        <v>2025518</v>
      </c>
      <c r="D567" s="363">
        <v>45876</v>
      </c>
      <c r="E567" s="356" t="s">
        <v>2998</v>
      </c>
      <c r="F567" s="356" t="s">
        <v>5796</v>
      </c>
      <c r="G567" s="356">
        <v>52517268</v>
      </c>
      <c r="H567" s="356" t="s">
        <v>4342</v>
      </c>
      <c r="I567" s="361">
        <v>182</v>
      </c>
      <c r="J567" s="360"/>
      <c r="K567" s="92"/>
    </row>
    <row r="568" spans="1:11" ht="14.5">
      <c r="A568" s="324" t="s">
        <v>3787</v>
      </c>
      <c r="B568" s="326" t="s">
        <v>3832</v>
      </c>
      <c r="C568" s="326">
        <v>25063</v>
      </c>
      <c r="D568" s="337">
        <v>45876</v>
      </c>
      <c r="E568" s="326" t="s">
        <v>2998</v>
      </c>
      <c r="F568" s="326" t="s">
        <v>3833</v>
      </c>
      <c r="G568" s="326"/>
      <c r="H568" s="326" t="s">
        <v>1491</v>
      </c>
      <c r="I568" s="338">
        <v>257.7</v>
      </c>
      <c r="J568" s="347"/>
      <c r="K568" s="92"/>
    </row>
    <row r="569" spans="1:11" ht="14.5">
      <c r="A569" s="324" t="s">
        <v>3330</v>
      </c>
      <c r="B569" s="325" t="s">
        <v>3380</v>
      </c>
      <c r="C569" s="325">
        <v>25131</v>
      </c>
      <c r="D569" s="337">
        <v>45876</v>
      </c>
      <c r="E569" s="325" t="s">
        <v>2998</v>
      </c>
      <c r="F569" s="325" t="s">
        <v>3381</v>
      </c>
      <c r="G569" s="325"/>
      <c r="H569" s="325" t="s">
        <v>3333</v>
      </c>
      <c r="I569" s="339">
        <v>711.25</v>
      </c>
      <c r="J569" s="347"/>
      <c r="K569" s="92"/>
    </row>
    <row r="570" spans="1:11" ht="14.5">
      <c r="A570" s="327" t="s">
        <v>3455</v>
      </c>
      <c r="B570" s="326" t="s">
        <v>3502</v>
      </c>
      <c r="C570" s="326">
        <v>25143</v>
      </c>
      <c r="D570" s="337">
        <v>45876</v>
      </c>
      <c r="E570" s="326" t="s">
        <v>2998</v>
      </c>
      <c r="F570" s="326" t="s">
        <v>3503</v>
      </c>
      <c r="G570" s="326"/>
      <c r="H570" s="326" t="s">
        <v>1488</v>
      </c>
      <c r="I570" s="338">
        <v>977.63</v>
      </c>
      <c r="J570" s="347"/>
      <c r="K570" s="92"/>
    </row>
    <row r="571" spans="1:11" ht="14.5">
      <c r="A571" s="327" t="s">
        <v>3455</v>
      </c>
      <c r="B571" s="326" t="s">
        <v>3504</v>
      </c>
      <c r="C571" s="326">
        <v>25144</v>
      </c>
      <c r="D571" s="337">
        <v>45876</v>
      </c>
      <c r="E571" s="326" t="s">
        <v>2998</v>
      </c>
      <c r="F571" s="326" t="s">
        <v>3505</v>
      </c>
      <c r="G571" s="326"/>
      <c r="H571" s="326" t="s">
        <v>1488</v>
      </c>
      <c r="I571" s="338">
        <v>445.43</v>
      </c>
      <c r="J571" s="347"/>
      <c r="K571" s="92"/>
    </row>
    <row r="572" spans="1:11" ht="29">
      <c r="A572" s="324" t="s">
        <v>3957</v>
      </c>
      <c r="B572" s="326" t="s">
        <v>4019</v>
      </c>
      <c r="C572" s="326">
        <v>325</v>
      </c>
      <c r="D572" s="337">
        <v>45876</v>
      </c>
      <c r="E572" s="326" t="s">
        <v>2998</v>
      </c>
      <c r="F572" s="326" t="s">
        <v>4020</v>
      </c>
      <c r="G572" s="326">
        <v>37056069</v>
      </c>
      <c r="H572" s="326" t="s">
        <v>4021</v>
      </c>
      <c r="I572" s="338">
        <v>360</v>
      </c>
      <c r="J572" s="347"/>
      <c r="K572" s="92"/>
    </row>
    <row r="573" spans="1:11" ht="14.5">
      <c r="A573" s="327" t="s">
        <v>3455</v>
      </c>
      <c r="B573" s="326" t="s">
        <v>3496</v>
      </c>
      <c r="C573" s="326">
        <v>22025</v>
      </c>
      <c r="D573" s="337">
        <v>45876</v>
      </c>
      <c r="E573" s="326" t="s">
        <v>2998</v>
      </c>
      <c r="F573" s="326" t="s">
        <v>3497</v>
      </c>
      <c r="G573" s="326">
        <v>43243924</v>
      </c>
      <c r="H573" s="326" t="s">
        <v>3484</v>
      </c>
      <c r="I573" s="338">
        <v>1500</v>
      </c>
      <c r="J573" s="347"/>
      <c r="K573" s="92"/>
    </row>
    <row r="574" spans="1:11" ht="14.5">
      <c r="A574" s="327" t="s">
        <v>3455</v>
      </c>
      <c r="B574" s="325" t="s">
        <v>3494</v>
      </c>
      <c r="C574" s="325">
        <v>25122</v>
      </c>
      <c r="D574" s="337">
        <v>45876</v>
      </c>
      <c r="E574" s="325" t="s">
        <v>2998</v>
      </c>
      <c r="F574" s="325" t="s">
        <v>3495</v>
      </c>
      <c r="G574" s="325"/>
      <c r="H574" s="325" t="s">
        <v>1488</v>
      </c>
      <c r="I574" s="339">
        <v>564.38</v>
      </c>
      <c r="J574" s="347"/>
      <c r="K574" s="92"/>
    </row>
    <row r="575" spans="1:11" ht="14.5">
      <c r="A575" s="327" t="s">
        <v>3455</v>
      </c>
      <c r="B575" s="325" t="s">
        <v>3489</v>
      </c>
      <c r="C575" s="325">
        <v>25120</v>
      </c>
      <c r="D575" s="337">
        <v>45876</v>
      </c>
      <c r="E575" s="325" t="s">
        <v>2998</v>
      </c>
      <c r="F575" s="325" t="s">
        <v>3490</v>
      </c>
      <c r="G575" s="325"/>
      <c r="H575" s="325" t="s">
        <v>1488</v>
      </c>
      <c r="I575" s="339">
        <v>1334.66</v>
      </c>
      <c r="J575" s="347"/>
      <c r="K575" s="92"/>
    </row>
    <row r="576" spans="1:11" ht="14.5">
      <c r="A576" s="327" t="s">
        <v>3455</v>
      </c>
      <c r="B576" s="326" t="s">
        <v>3500</v>
      </c>
      <c r="C576" s="326">
        <v>25142</v>
      </c>
      <c r="D576" s="337">
        <v>45876</v>
      </c>
      <c r="E576" s="326" t="s">
        <v>2998</v>
      </c>
      <c r="F576" s="326" t="s">
        <v>3501</v>
      </c>
      <c r="G576" s="326"/>
      <c r="H576" s="326" t="s">
        <v>1488</v>
      </c>
      <c r="I576" s="338">
        <v>333.83</v>
      </c>
      <c r="J576" s="347"/>
      <c r="K576" s="92"/>
    </row>
    <row r="577" spans="1:11" ht="14.5">
      <c r="A577" s="324" t="s">
        <v>3787</v>
      </c>
      <c r="B577" s="325" t="s">
        <v>3826</v>
      </c>
      <c r="C577" s="325">
        <v>25059</v>
      </c>
      <c r="D577" s="337">
        <v>45876</v>
      </c>
      <c r="E577" s="325" t="s">
        <v>2998</v>
      </c>
      <c r="F577" s="325" t="s">
        <v>3827</v>
      </c>
      <c r="G577" s="325"/>
      <c r="H577" s="325" t="s">
        <v>1491</v>
      </c>
      <c r="I577" s="339">
        <v>245.5</v>
      </c>
      <c r="J577" s="347"/>
      <c r="K577" s="92"/>
    </row>
    <row r="578" spans="1:11" ht="14.5">
      <c r="A578" s="324" t="s">
        <v>3787</v>
      </c>
      <c r="B578" s="326" t="s">
        <v>3819</v>
      </c>
      <c r="C578" s="326">
        <v>25055</v>
      </c>
      <c r="D578" s="337">
        <v>45876</v>
      </c>
      <c r="E578" s="326" t="s">
        <v>2998</v>
      </c>
      <c r="F578" s="326" t="s">
        <v>3820</v>
      </c>
      <c r="G578" s="326"/>
      <c r="H578" s="326" t="s">
        <v>3821</v>
      </c>
      <c r="I578" s="338">
        <v>528.49</v>
      </c>
      <c r="J578" s="347"/>
      <c r="K578" s="92"/>
    </row>
    <row r="579" spans="1:11" ht="14.5">
      <c r="A579" s="324" t="s">
        <v>3742</v>
      </c>
      <c r="B579" s="326" t="s">
        <v>3762</v>
      </c>
      <c r="C579" s="326">
        <v>25125</v>
      </c>
      <c r="D579" s="337">
        <v>45876</v>
      </c>
      <c r="E579" s="326" t="s">
        <v>2998</v>
      </c>
      <c r="F579" s="326" t="s">
        <v>3122</v>
      </c>
      <c r="G579" s="326"/>
      <c r="H579" s="326" t="s">
        <v>3744</v>
      </c>
      <c r="I579" s="338">
        <v>94.45</v>
      </c>
      <c r="J579" s="347"/>
      <c r="K579" s="92"/>
    </row>
    <row r="580" spans="1:11" ht="14.5">
      <c r="A580" s="327" t="s">
        <v>3455</v>
      </c>
      <c r="B580" s="325" t="s">
        <v>3498</v>
      </c>
      <c r="C580" s="325">
        <v>32025</v>
      </c>
      <c r="D580" s="337">
        <v>45876</v>
      </c>
      <c r="E580" s="325" t="s">
        <v>2998</v>
      </c>
      <c r="F580" s="325" t="s">
        <v>3499</v>
      </c>
      <c r="G580" s="325">
        <v>43243924</v>
      </c>
      <c r="H580" s="325" t="s">
        <v>3484</v>
      </c>
      <c r="I580" s="339">
        <v>1475</v>
      </c>
      <c r="J580" s="347"/>
      <c r="K580" s="92"/>
    </row>
    <row r="581" spans="1:11" ht="14.5">
      <c r="A581" s="324" t="s">
        <v>3787</v>
      </c>
      <c r="B581" s="325" t="s">
        <v>3828</v>
      </c>
      <c r="C581" s="325">
        <v>25060</v>
      </c>
      <c r="D581" s="337">
        <v>45876</v>
      </c>
      <c r="E581" s="325" t="s">
        <v>2998</v>
      </c>
      <c r="F581" s="325" t="s">
        <v>3827</v>
      </c>
      <c r="G581" s="325"/>
      <c r="H581" s="325" t="s">
        <v>3821</v>
      </c>
      <c r="I581" s="339">
        <v>370.52</v>
      </c>
      <c r="J581" s="347"/>
      <c r="K581" s="92"/>
    </row>
    <row r="582" spans="1:11" ht="14.5">
      <c r="A582" s="324" t="s">
        <v>3787</v>
      </c>
      <c r="B582" s="326" t="s">
        <v>3854</v>
      </c>
      <c r="C582" s="326">
        <v>25129</v>
      </c>
      <c r="D582" s="337">
        <v>45876</v>
      </c>
      <c r="E582" s="326" t="s">
        <v>2998</v>
      </c>
      <c r="F582" s="326" t="s">
        <v>3855</v>
      </c>
      <c r="G582" s="326"/>
      <c r="H582" s="326" t="s">
        <v>1491</v>
      </c>
      <c r="I582" s="338">
        <v>358</v>
      </c>
      <c r="J582" s="347"/>
      <c r="K582" s="92"/>
    </row>
    <row r="583" spans="1:11" ht="14.5">
      <c r="A583" s="324" t="s">
        <v>3787</v>
      </c>
      <c r="B583" s="325" t="s">
        <v>3856</v>
      </c>
      <c r="C583" s="325">
        <v>25130</v>
      </c>
      <c r="D583" s="337">
        <v>45876</v>
      </c>
      <c r="E583" s="325" t="s">
        <v>2998</v>
      </c>
      <c r="F583" s="325" t="s">
        <v>3855</v>
      </c>
      <c r="G583" s="325"/>
      <c r="H583" s="325" t="s">
        <v>3821</v>
      </c>
      <c r="I583" s="339">
        <v>519.5</v>
      </c>
      <c r="J583" s="347"/>
      <c r="K583" s="92"/>
    </row>
    <row r="584" spans="1:11" ht="14">
      <c r="A584" s="355" t="s">
        <v>4098</v>
      </c>
      <c r="B584" s="356" t="s">
        <v>4417</v>
      </c>
      <c r="C584" s="356" t="s">
        <v>5797</v>
      </c>
      <c r="D584" s="357">
        <v>45876</v>
      </c>
      <c r="E584" s="356" t="s">
        <v>2998</v>
      </c>
      <c r="F584" s="356" t="s">
        <v>4628</v>
      </c>
      <c r="G584" s="356">
        <v>686930</v>
      </c>
      <c r="H584" s="356" t="s">
        <v>4107</v>
      </c>
      <c r="I584" s="361">
        <v>10</v>
      </c>
      <c r="J584" s="360"/>
      <c r="K584" s="92"/>
    </row>
    <row r="585" spans="1:11" ht="14.5">
      <c r="A585" s="324" t="s">
        <v>3880</v>
      </c>
      <c r="B585" s="326" t="s">
        <v>3921</v>
      </c>
      <c r="C585" s="326">
        <v>25132</v>
      </c>
      <c r="D585" s="337">
        <v>45876</v>
      </c>
      <c r="E585" s="326" t="s">
        <v>2998</v>
      </c>
      <c r="F585" s="326" t="s">
        <v>3922</v>
      </c>
      <c r="G585" s="326"/>
      <c r="H585" s="326" t="s">
        <v>3923</v>
      </c>
      <c r="I585" s="338">
        <v>695.98</v>
      </c>
      <c r="J585" s="347"/>
      <c r="K585" s="92"/>
    </row>
    <row r="586" spans="1:11" ht="14.5">
      <c r="A586" s="324" t="s">
        <v>3880</v>
      </c>
      <c r="B586" s="325" t="s">
        <v>3924</v>
      </c>
      <c r="C586" s="325">
        <v>25133</v>
      </c>
      <c r="D586" s="337">
        <v>45876</v>
      </c>
      <c r="E586" s="325" t="s">
        <v>2998</v>
      </c>
      <c r="F586" s="325" t="s">
        <v>3925</v>
      </c>
      <c r="G586" s="325"/>
      <c r="H586" s="325" t="s">
        <v>3923</v>
      </c>
      <c r="I586" s="339">
        <v>711.74</v>
      </c>
      <c r="J586" s="347"/>
      <c r="K586" s="92"/>
    </row>
    <row r="587" spans="1:11" ht="14.5">
      <c r="A587" s="324" t="s">
        <v>3880</v>
      </c>
      <c r="B587" s="326" t="s">
        <v>3926</v>
      </c>
      <c r="C587" s="326">
        <v>25137</v>
      </c>
      <c r="D587" s="337">
        <v>45876</v>
      </c>
      <c r="E587" s="326" t="s">
        <v>2998</v>
      </c>
      <c r="F587" s="326" t="s">
        <v>3927</v>
      </c>
      <c r="G587" s="326"/>
      <c r="H587" s="326" t="s">
        <v>3923</v>
      </c>
      <c r="I587" s="338">
        <v>865.45</v>
      </c>
      <c r="J587" s="347"/>
      <c r="K587" s="92"/>
    </row>
    <row r="588" spans="1:11" ht="14.5">
      <c r="A588" s="324" t="s">
        <v>3880</v>
      </c>
      <c r="B588" s="326" t="s">
        <v>3928</v>
      </c>
      <c r="C588" s="326">
        <v>25138</v>
      </c>
      <c r="D588" s="337">
        <v>45876</v>
      </c>
      <c r="E588" s="326" t="s">
        <v>2998</v>
      </c>
      <c r="F588" s="326" t="s">
        <v>3929</v>
      </c>
      <c r="G588" s="326"/>
      <c r="H588" s="326" t="s">
        <v>3923</v>
      </c>
      <c r="I588" s="338">
        <v>875.3</v>
      </c>
      <c r="J588" s="347"/>
      <c r="K588" s="92"/>
    </row>
    <row r="589" spans="1:11" ht="14.5">
      <c r="A589" s="324" t="s">
        <v>3880</v>
      </c>
      <c r="B589" s="326" t="s">
        <v>3930</v>
      </c>
      <c r="C589" s="326">
        <v>25139</v>
      </c>
      <c r="D589" s="337">
        <v>45876</v>
      </c>
      <c r="E589" s="326" t="s">
        <v>2998</v>
      </c>
      <c r="F589" s="326" t="s">
        <v>3931</v>
      </c>
      <c r="G589" s="326"/>
      <c r="H589" s="326" t="s">
        <v>3923</v>
      </c>
      <c r="I589" s="338">
        <v>990.89</v>
      </c>
      <c r="J589" s="347"/>
      <c r="K589" s="92"/>
    </row>
    <row r="590" spans="1:11" ht="14.5">
      <c r="A590" s="324" t="s">
        <v>3787</v>
      </c>
      <c r="B590" s="325" t="s">
        <v>3822</v>
      </c>
      <c r="C590" s="325">
        <v>25056</v>
      </c>
      <c r="D590" s="337">
        <v>45876</v>
      </c>
      <c r="E590" s="325" t="s">
        <v>2998</v>
      </c>
      <c r="F590" s="325" t="s">
        <v>3820</v>
      </c>
      <c r="G590" s="325"/>
      <c r="H590" s="325" t="s">
        <v>1491</v>
      </c>
      <c r="I590" s="339">
        <v>294.60000000000002</v>
      </c>
      <c r="J590" s="347"/>
      <c r="K590" s="92"/>
    </row>
    <row r="591" spans="1:11" ht="14.5">
      <c r="A591" s="324" t="s">
        <v>3330</v>
      </c>
      <c r="B591" s="325" t="s">
        <v>3389</v>
      </c>
      <c r="C591" s="325">
        <v>202505</v>
      </c>
      <c r="D591" s="337">
        <v>45876</v>
      </c>
      <c r="E591" s="325" t="s">
        <v>2998</v>
      </c>
      <c r="F591" s="325" t="s">
        <v>3390</v>
      </c>
      <c r="G591" s="325">
        <v>41307496</v>
      </c>
      <c r="H591" s="325" t="s">
        <v>3350</v>
      </c>
      <c r="I591" s="339">
        <v>1000</v>
      </c>
      <c r="J591" s="347"/>
      <c r="K591" s="92"/>
    </row>
    <row r="592" spans="1:11" ht="14.5">
      <c r="A592" s="324" t="s">
        <v>3957</v>
      </c>
      <c r="B592" s="326" t="s">
        <v>4042</v>
      </c>
      <c r="C592" s="326">
        <v>25135</v>
      </c>
      <c r="D592" s="337">
        <v>45876</v>
      </c>
      <c r="E592" s="326" t="s">
        <v>2998</v>
      </c>
      <c r="F592" s="326" t="s">
        <v>4041</v>
      </c>
      <c r="G592" s="326"/>
      <c r="H592" s="326" t="s">
        <v>1494</v>
      </c>
      <c r="I592" s="338">
        <v>12.3</v>
      </c>
      <c r="J592" s="347"/>
      <c r="K592" s="92"/>
    </row>
    <row r="593" spans="1:11" ht="14.5">
      <c r="A593" s="324" t="s">
        <v>3957</v>
      </c>
      <c r="B593" s="325" t="s">
        <v>4040</v>
      </c>
      <c r="C593" s="325">
        <v>25134</v>
      </c>
      <c r="D593" s="337">
        <v>45876</v>
      </c>
      <c r="E593" s="325" t="s">
        <v>2998</v>
      </c>
      <c r="F593" s="325" t="s">
        <v>4041</v>
      </c>
      <c r="G593" s="325"/>
      <c r="H593" s="325" t="s">
        <v>3966</v>
      </c>
      <c r="I593" s="339">
        <v>125.98</v>
      </c>
      <c r="J593" s="347"/>
      <c r="K593" s="92"/>
    </row>
    <row r="594" spans="1:11" ht="14">
      <c r="A594" s="355" t="s">
        <v>4098</v>
      </c>
      <c r="B594" s="356" t="s">
        <v>4408</v>
      </c>
      <c r="C594" s="356">
        <v>25126</v>
      </c>
      <c r="D594" s="363">
        <v>45876</v>
      </c>
      <c r="E594" s="356" t="s">
        <v>2998</v>
      </c>
      <c r="F594" s="356" t="s">
        <v>4409</v>
      </c>
      <c r="G594" s="356">
        <v>55072895</v>
      </c>
      <c r="H594" s="356" t="s">
        <v>5772</v>
      </c>
      <c r="I594" s="361">
        <v>349.12</v>
      </c>
      <c r="J594" s="360"/>
      <c r="K594" s="92"/>
    </row>
    <row r="595" spans="1:11" ht="42">
      <c r="A595" s="355" t="s">
        <v>4098</v>
      </c>
      <c r="B595" s="356" t="s">
        <v>5595</v>
      </c>
      <c r="C595" s="356" t="s">
        <v>5595</v>
      </c>
      <c r="D595" s="357">
        <v>45876</v>
      </c>
      <c r="E595" s="356" t="s">
        <v>2998</v>
      </c>
      <c r="F595" s="358" t="s">
        <v>5596</v>
      </c>
      <c r="G595" s="356"/>
      <c r="H595" s="358" t="s">
        <v>5579</v>
      </c>
      <c r="I595" s="361">
        <v>15657.63</v>
      </c>
      <c r="J595" s="360"/>
      <c r="K595" s="92"/>
    </row>
    <row r="596" spans="1:11" ht="14.5">
      <c r="A596" s="324" t="s">
        <v>3057</v>
      </c>
      <c r="B596" s="325" t="s">
        <v>3124</v>
      </c>
      <c r="C596" s="325">
        <v>202513</v>
      </c>
      <c r="D596" s="337">
        <v>45880</v>
      </c>
      <c r="E596" s="325" t="s">
        <v>2998</v>
      </c>
      <c r="F596" s="325" t="s">
        <v>3125</v>
      </c>
      <c r="G596" s="325">
        <v>35171979</v>
      </c>
      <c r="H596" s="325" t="s">
        <v>3060</v>
      </c>
      <c r="I596" s="339">
        <v>888</v>
      </c>
      <c r="J596" s="347"/>
      <c r="K596" s="92"/>
    </row>
    <row r="597" spans="1:11" ht="14.5">
      <c r="A597" s="324" t="s">
        <v>3742</v>
      </c>
      <c r="B597" s="325" t="s">
        <v>3763</v>
      </c>
      <c r="C597" s="325">
        <v>202514</v>
      </c>
      <c r="D597" s="337">
        <v>45880</v>
      </c>
      <c r="E597" s="325" t="s">
        <v>2998</v>
      </c>
      <c r="F597" s="325" t="s">
        <v>3764</v>
      </c>
      <c r="G597" s="325">
        <v>35171979</v>
      </c>
      <c r="H597" s="325" t="s">
        <v>3060</v>
      </c>
      <c r="I597" s="339">
        <v>817.5</v>
      </c>
      <c r="J597" s="347"/>
      <c r="K597" s="92"/>
    </row>
    <row r="598" spans="1:11" ht="14">
      <c r="A598" s="355" t="s">
        <v>4098</v>
      </c>
      <c r="B598" s="362" t="s">
        <v>4419</v>
      </c>
      <c r="C598" s="356" t="s">
        <v>5797</v>
      </c>
      <c r="D598" s="363">
        <v>45877</v>
      </c>
      <c r="E598" s="362" t="s">
        <v>2998</v>
      </c>
      <c r="F598" s="356" t="s">
        <v>4628</v>
      </c>
      <c r="G598" s="362">
        <v>686930</v>
      </c>
      <c r="H598" s="356" t="s">
        <v>4107</v>
      </c>
      <c r="I598" s="364">
        <v>9</v>
      </c>
      <c r="J598" s="360"/>
      <c r="K598" s="92"/>
    </row>
    <row r="599" spans="1:11" ht="14.5">
      <c r="A599" s="324" t="s">
        <v>2996</v>
      </c>
      <c r="B599" s="326" t="s">
        <v>3027</v>
      </c>
      <c r="C599" s="326">
        <v>507039</v>
      </c>
      <c r="D599" s="337">
        <v>45880</v>
      </c>
      <c r="E599" s="326" t="s">
        <v>3023</v>
      </c>
      <c r="F599" s="326" t="s">
        <v>3028</v>
      </c>
      <c r="G599" s="326"/>
      <c r="H599" s="326" t="s">
        <v>3004</v>
      </c>
      <c r="I599" s="338">
        <v>24.11</v>
      </c>
      <c r="J599" s="347"/>
      <c r="K599" s="92"/>
    </row>
    <row r="600" spans="1:11" ht="14.5">
      <c r="A600" s="324" t="s">
        <v>2996</v>
      </c>
      <c r="B600" s="325" t="s">
        <v>3029</v>
      </c>
      <c r="C600" s="325">
        <v>507040</v>
      </c>
      <c r="D600" s="337">
        <v>45880</v>
      </c>
      <c r="E600" s="325" t="s">
        <v>3030</v>
      </c>
      <c r="F600" s="325" t="s">
        <v>3031</v>
      </c>
      <c r="G600" s="325"/>
      <c r="H600" s="326" t="s">
        <v>3004</v>
      </c>
      <c r="I600" s="339">
        <v>208.99</v>
      </c>
      <c r="J600" s="347"/>
      <c r="K600" s="92"/>
    </row>
    <row r="601" spans="1:11" ht="14.5">
      <c r="A601" s="324" t="s">
        <v>2996</v>
      </c>
      <c r="B601" s="325" t="s">
        <v>3034</v>
      </c>
      <c r="C601" s="325">
        <v>507041</v>
      </c>
      <c r="D601" s="337">
        <v>45880</v>
      </c>
      <c r="E601" s="325" t="s">
        <v>3035</v>
      </c>
      <c r="F601" s="325" t="s">
        <v>3036</v>
      </c>
      <c r="G601" s="325"/>
      <c r="H601" s="326" t="s">
        <v>3004</v>
      </c>
      <c r="I601" s="339">
        <v>4</v>
      </c>
      <c r="J601" s="347"/>
      <c r="K601" s="92"/>
    </row>
    <row r="602" spans="1:11" ht="14.5">
      <c r="A602" s="324" t="s">
        <v>2996</v>
      </c>
      <c r="B602" s="326" t="s">
        <v>3037</v>
      </c>
      <c r="C602" s="326">
        <v>507042</v>
      </c>
      <c r="D602" s="337">
        <v>45880</v>
      </c>
      <c r="E602" s="326" t="s">
        <v>3038</v>
      </c>
      <c r="F602" s="326" t="s">
        <v>3036</v>
      </c>
      <c r="G602" s="326"/>
      <c r="H602" s="326" t="s">
        <v>3004</v>
      </c>
      <c r="I602" s="338">
        <v>4</v>
      </c>
      <c r="J602" s="347"/>
      <c r="K602" s="92"/>
    </row>
    <row r="603" spans="1:11" ht="14.5">
      <c r="A603" s="324" t="s">
        <v>3057</v>
      </c>
      <c r="B603" s="326" t="s">
        <v>3128</v>
      </c>
      <c r="C603" s="326">
        <v>25148</v>
      </c>
      <c r="D603" s="337">
        <v>45880</v>
      </c>
      <c r="E603" s="326" t="s">
        <v>2998</v>
      </c>
      <c r="F603" s="326" t="s">
        <v>3127</v>
      </c>
      <c r="G603" s="326"/>
      <c r="H603" s="326" t="s">
        <v>1482</v>
      </c>
      <c r="I603" s="338">
        <v>27.73</v>
      </c>
      <c r="J603" s="347"/>
      <c r="K603" s="92"/>
    </row>
    <row r="604" spans="1:11" ht="14.5">
      <c r="A604" s="324" t="s">
        <v>3057</v>
      </c>
      <c r="B604" s="325" t="s">
        <v>3116</v>
      </c>
      <c r="C604" s="325">
        <v>507043044</v>
      </c>
      <c r="D604" s="337">
        <v>45880</v>
      </c>
      <c r="E604" s="325" t="s">
        <v>3051</v>
      </c>
      <c r="F604" s="325" t="s">
        <v>3117</v>
      </c>
      <c r="G604" s="325"/>
      <c r="H604" s="325" t="s">
        <v>3060</v>
      </c>
      <c r="I604" s="339">
        <v>48</v>
      </c>
      <c r="J604" s="347"/>
      <c r="K604" s="92"/>
    </row>
    <row r="605" spans="1:11" ht="14.5">
      <c r="A605" s="324" t="s">
        <v>3057</v>
      </c>
      <c r="B605" s="326" t="s">
        <v>3118</v>
      </c>
      <c r="C605" s="326">
        <v>507043044</v>
      </c>
      <c r="D605" s="337">
        <v>45880</v>
      </c>
      <c r="E605" s="326" t="s">
        <v>3119</v>
      </c>
      <c r="F605" s="326" t="s">
        <v>3120</v>
      </c>
      <c r="G605" s="326"/>
      <c r="H605" s="326" t="s">
        <v>3060</v>
      </c>
      <c r="I605" s="338">
        <v>55</v>
      </c>
      <c r="J605" s="347"/>
      <c r="K605" s="92"/>
    </row>
    <row r="606" spans="1:11" ht="14">
      <c r="A606" s="355" t="s">
        <v>4098</v>
      </c>
      <c r="B606" s="362" t="s">
        <v>4571</v>
      </c>
      <c r="C606" s="356">
        <v>510019021</v>
      </c>
      <c r="D606" s="363">
        <v>45945</v>
      </c>
      <c r="E606" s="362" t="s">
        <v>4572</v>
      </c>
      <c r="F606" s="362" t="s">
        <v>5827</v>
      </c>
      <c r="G606" s="362"/>
      <c r="H606" s="362" t="s">
        <v>4160</v>
      </c>
      <c r="I606" s="364">
        <v>44.7</v>
      </c>
      <c r="J606" s="360"/>
      <c r="K606" s="92"/>
    </row>
    <row r="607" spans="1:11" ht="14.5">
      <c r="A607" s="324" t="s">
        <v>3057</v>
      </c>
      <c r="B607" s="325" t="s">
        <v>3126</v>
      </c>
      <c r="C607" s="325">
        <v>25146</v>
      </c>
      <c r="D607" s="337">
        <v>45880</v>
      </c>
      <c r="E607" s="325" t="s">
        <v>2998</v>
      </c>
      <c r="F607" s="325" t="s">
        <v>3127</v>
      </c>
      <c r="G607" s="325"/>
      <c r="H607" s="325" t="s">
        <v>3060</v>
      </c>
      <c r="I607" s="339">
        <v>190.09</v>
      </c>
      <c r="J607" s="347"/>
      <c r="K607" s="92"/>
    </row>
    <row r="608" spans="1:11" ht="14.5">
      <c r="A608" s="324" t="s">
        <v>3742</v>
      </c>
      <c r="B608" s="326" t="s">
        <v>3126</v>
      </c>
      <c r="C608" s="326">
        <v>25146</v>
      </c>
      <c r="D608" s="337">
        <v>45880</v>
      </c>
      <c r="E608" s="326" t="s">
        <v>2998</v>
      </c>
      <c r="F608" s="326" t="s">
        <v>3127</v>
      </c>
      <c r="G608" s="326"/>
      <c r="H608" s="326" t="s">
        <v>3060</v>
      </c>
      <c r="I608" s="338">
        <v>190.08</v>
      </c>
      <c r="J608" s="347"/>
      <c r="K608" s="92"/>
    </row>
    <row r="609" spans="1:11" ht="14.5">
      <c r="A609" s="324" t="s">
        <v>3221</v>
      </c>
      <c r="B609" s="326" t="s">
        <v>3232</v>
      </c>
      <c r="C609" s="326">
        <v>2025308</v>
      </c>
      <c r="D609" s="337">
        <v>45880</v>
      </c>
      <c r="E609" s="326" t="s">
        <v>2998</v>
      </c>
      <c r="F609" s="326" t="s">
        <v>3233</v>
      </c>
      <c r="G609" s="326">
        <v>45944512</v>
      </c>
      <c r="H609" s="326" t="s">
        <v>3234</v>
      </c>
      <c r="I609" s="338">
        <v>999</v>
      </c>
      <c r="J609" s="347"/>
      <c r="K609" s="92"/>
    </row>
    <row r="610" spans="1:11" ht="14.5">
      <c r="A610" s="324" t="s">
        <v>3221</v>
      </c>
      <c r="B610" s="326" t="s">
        <v>3229</v>
      </c>
      <c r="C610" s="326">
        <v>507037</v>
      </c>
      <c r="D610" s="337">
        <v>45880</v>
      </c>
      <c r="E610" s="326" t="s">
        <v>3230</v>
      </c>
      <c r="F610" s="326" t="s">
        <v>3231</v>
      </c>
      <c r="G610" s="326"/>
      <c r="H610" s="326" t="s">
        <v>3228</v>
      </c>
      <c r="I610" s="338">
        <v>189.99</v>
      </c>
      <c r="J610" s="347"/>
      <c r="K610" s="92"/>
    </row>
    <row r="611" spans="1:11" ht="14.5">
      <c r="A611" s="324" t="s">
        <v>3292</v>
      </c>
      <c r="B611" s="326" t="s">
        <v>3311</v>
      </c>
      <c r="C611" s="326">
        <v>508017</v>
      </c>
      <c r="D611" s="337">
        <v>45880</v>
      </c>
      <c r="E611" s="326" t="s">
        <v>3312</v>
      </c>
      <c r="F611" s="326" t="s">
        <v>3313</v>
      </c>
      <c r="G611" s="326"/>
      <c r="H611" s="326" t="s">
        <v>3310</v>
      </c>
      <c r="I611" s="338">
        <v>999</v>
      </c>
      <c r="J611" s="347"/>
      <c r="K611" s="92"/>
    </row>
    <row r="612" spans="1:11" ht="14.5">
      <c r="A612" s="324" t="s">
        <v>3330</v>
      </c>
      <c r="B612" s="326" t="s">
        <v>3391</v>
      </c>
      <c r="C612" s="326">
        <v>508016</v>
      </c>
      <c r="D612" s="337">
        <v>45880</v>
      </c>
      <c r="E612" s="326" t="s">
        <v>3392</v>
      </c>
      <c r="F612" s="326" t="s">
        <v>3393</v>
      </c>
      <c r="G612" s="326"/>
      <c r="H612" s="326" t="s">
        <v>3333</v>
      </c>
      <c r="I612" s="338">
        <v>32.729999999999997</v>
      </c>
      <c r="J612" s="347"/>
      <c r="K612" s="92"/>
    </row>
    <row r="613" spans="1:11" ht="14.5">
      <c r="A613" s="324" t="s">
        <v>3330</v>
      </c>
      <c r="B613" s="326" t="s">
        <v>3386</v>
      </c>
      <c r="C613" s="326">
        <v>508009011</v>
      </c>
      <c r="D613" s="337">
        <v>45880</v>
      </c>
      <c r="E613" s="326" t="s">
        <v>3387</v>
      </c>
      <c r="F613" s="326" t="s">
        <v>3388</v>
      </c>
      <c r="G613" s="326"/>
      <c r="H613" s="326" t="s">
        <v>3333</v>
      </c>
      <c r="I613" s="338">
        <v>22</v>
      </c>
      <c r="J613" s="347"/>
      <c r="K613" s="92"/>
    </row>
    <row r="614" spans="1:11" ht="14.5">
      <c r="A614" s="324" t="s">
        <v>3330</v>
      </c>
      <c r="B614" s="326" t="s">
        <v>3382</v>
      </c>
      <c r="C614" s="326">
        <v>508009011</v>
      </c>
      <c r="D614" s="337">
        <v>45880</v>
      </c>
      <c r="E614" s="326" t="s">
        <v>3051</v>
      </c>
      <c r="F614" s="326" t="s">
        <v>3383</v>
      </c>
      <c r="G614" s="326"/>
      <c r="H614" s="326" t="s">
        <v>3333</v>
      </c>
      <c r="I614" s="338">
        <v>2250</v>
      </c>
      <c r="J614" s="347"/>
      <c r="K614" s="92"/>
    </row>
    <row r="615" spans="1:11" ht="14.5">
      <c r="A615" s="327" t="s">
        <v>3455</v>
      </c>
      <c r="B615" s="325" t="s">
        <v>3506</v>
      </c>
      <c r="C615" s="325">
        <v>25145</v>
      </c>
      <c r="D615" s="337">
        <v>45880</v>
      </c>
      <c r="E615" s="325" t="s">
        <v>2998</v>
      </c>
      <c r="F615" s="325" t="s">
        <v>3505</v>
      </c>
      <c r="G615" s="325"/>
      <c r="H615" s="325" t="s">
        <v>3484</v>
      </c>
      <c r="I615" s="339">
        <v>114.4</v>
      </c>
      <c r="J615" s="347"/>
      <c r="K615" s="92"/>
    </row>
    <row r="616" spans="1:11" ht="14.5">
      <c r="A616" s="327" t="s">
        <v>3455</v>
      </c>
      <c r="B616" s="326" t="s">
        <v>3491</v>
      </c>
      <c r="C616" s="326">
        <v>507038</v>
      </c>
      <c r="D616" s="337">
        <v>45880</v>
      </c>
      <c r="E616" s="326" t="s">
        <v>3492</v>
      </c>
      <c r="F616" s="326" t="s">
        <v>3493</v>
      </c>
      <c r="G616" s="326"/>
      <c r="H616" s="326" t="s">
        <v>1488</v>
      </c>
      <c r="I616" s="338">
        <v>240</v>
      </c>
      <c r="J616" s="347"/>
      <c r="K616" s="92"/>
    </row>
    <row r="617" spans="1:11" ht="14.5">
      <c r="A617" s="324" t="s">
        <v>3569</v>
      </c>
      <c r="B617" s="325" t="s">
        <v>3694</v>
      </c>
      <c r="C617" s="325">
        <v>507046049</v>
      </c>
      <c r="D617" s="337">
        <v>45880</v>
      </c>
      <c r="E617" s="325" t="s">
        <v>3115</v>
      </c>
      <c r="F617" s="325" t="s">
        <v>3695</v>
      </c>
      <c r="G617" s="325"/>
      <c r="H617" s="325" t="s">
        <v>1489</v>
      </c>
      <c r="I617" s="339">
        <v>60</v>
      </c>
      <c r="J617" s="347"/>
      <c r="K617" s="92"/>
    </row>
    <row r="618" spans="1:11" ht="14.5">
      <c r="A618" s="324" t="s">
        <v>3569</v>
      </c>
      <c r="B618" s="325" t="s">
        <v>3698</v>
      </c>
      <c r="C618" s="325">
        <v>507046049</v>
      </c>
      <c r="D618" s="337">
        <v>45880</v>
      </c>
      <c r="E618" s="325" t="s">
        <v>3692</v>
      </c>
      <c r="F618" s="325" t="s">
        <v>3699</v>
      </c>
      <c r="G618" s="325"/>
      <c r="H618" s="325" t="s">
        <v>1489</v>
      </c>
      <c r="I618" s="339">
        <v>76</v>
      </c>
      <c r="J618" s="347"/>
      <c r="K618" s="92"/>
    </row>
    <row r="619" spans="1:11" ht="14.5">
      <c r="A619" s="324" t="s">
        <v>3569</v>
      </c>
      <c r="B619" s="325" t="s">
        <v>3702</v>
      </c>
      <c r="C619" s="325">
        <v>507050</v>
      </c>
      <c r="D619" s="337">
        <v>45880</v>
      </c>
      <c r="E619" s="325" t="s">
        <v>3115</v>
      </c>
      <c r="F619" s="325" t="s">
        <v>3703</v>
      </c>
      <c r="G619" s="325"/>
      <c r="H619" s="325" t="s">
        <v>1489</v>
      </c>
      <c r="I619" s="339">
        <v>108</v>
      </c>
      <c r="J619" s="347"/>
      <c r="K619" s="92"/>
    </row>
    <row r="620" spans="1:11" ht="14.5">
      <c r="A620" s="324" t="s">
        <v>3569</v>
      </c>
      <c r="B620" s="326" t="s">
        <v>3704</v>
      </c>
      <c r="C620" s="326">
        <v>507051</v>
      </c>
      <c r="D620" s="337">
        <v>45880</v>
      </c>
      <c r="E620" s="326" t="s">
        <v>3205</v>
      </c>
      <c r="F620" s="326" t="s">
        <v>3705</v>
      </c>
      <c r="G620" s="326"/>
      <c r="H620" s="326" t="s">
        <v>1489</v>
      </c>
      <c r="I620" s="338">
        <v>85.2</v>
      </c>
      <c r="J620" s="347"/>
      <c r="K620" s="92"/>
    </row>
    <row r="621" spans="1:11" ht="14.5">
      <c r="A621" s="324" t="s">
        <v>3569</v>
      </c>
      <c r="B621" s="326" t="s">
        <v>3700</v>
      </c>
      <c r="C621" s="326">
        <v>507046049</v>
      </c>
      <c r="D621" s="337">
        <v>45880</v>
      </c>
      <c r="E621" s="326" t="s">
        <v>3205</v>
      </c>
      <c r="F621" s="326" t="s">
        <v>3701</v>
      </c>
      <c r="G621" s="326"/>
      <c r="H621" s="326" t="s">
        <v>1489</v>
      </c>
      <c r="I621" s="338">
        <v>134.13999999999999</v>
      </c>
      <c r="J621" s="347"/>
      <c r="K621" s="92"/>
    </row>
    <row r="622" spans="1:11" ht="14.5">
      <c r="A622" s="324" t="s">
        <v>3569</v>
      </c>
      <c r="B622" s="325" t="s">
        <v>3696</v>
      </c>
      <c r="C622" s="325">
        <v>507046049</v>
      </c>
      <c r="D622" s="337">
        <v>45880</v>
      </c>
      <c r="E622" s="325" t="s">
        <v>3111</v>
      </c>
      <c r="F622" s="325" t="s">
        <v>3697</v>
      </c>
      <c r="G622" s="325"/>
      <c r="H622" s="325" t="s">
        <v>1489</v>
      </c>
      <c r="I622" s="339">
        <v>59</v>
      </c>
      <c r="J622" s="347"/>
      <c r="K622" s="92"/>
    </row>
    <row r="623" spans="1:11" ht="14.5">
      <c r="A623" s="324" t="s">
        <v>3742</v>
      </c>
      <c r="B623" s="326" t="s">
        <v>3765</v>
      </c>
      <c r="C623" s="326">
        <v>25147</v>
      </c>
      <c r="D623" s="337">
        <v>45880</v>
      </c>
      <c r="E623" s="326" t="s">
        <v>2998</v>
      </c>
      <c r="F623" s="326" t="s">
        <v>3127</v>
      </c>
      <c r="G623" s="326"/>
      <c r="H623" s="326" t="s">
        <v>3744</v>
      </c>
      <c r="I623" s="338">
        <v>27.73</v>
      </c>
      <c r="J623" s="347"/>
      <c r="K623" s="92"/>
    </row>
    <row r="624" spans="1:11" ht="14.5">
      <c r="A624" s="324" t="s">
        <v>3330</v>
      </c>
      <c r="B624" s="326" t="s">
        <v>3384</v>
      </c>
      <c r="C624" s="326">
        <v>508009011</v>
      </c>
      <c r="D624" s="337">
        <v>45880</v>
      </c>
      <c r="E624" s="326" t="s">
        <v>3239</v>
      </c>
      <c r="F624" s="326" t="s">
        <v>3385</v>
      </c>
      <c r="G624" s="326"/>
      <c r="H624" s="326" t="s">
        <v>3333</v>
      </c>
      <c r="I624" s="338">
        <v>10</v>
      </c>
      <c r="J624" s="347"/>
      <c r="K624" s="92"/>
    </row>
    <row r="625" spans="1:11" ht="14.5">
      <c r="A625" s="324" t="s">
        <v>3880</v>
      </c>
      <c r="B625" s="326" t="s">
        <v>3915</v>
      </c>
      <c r="C625" s="326">
        <v>508012014</v>
      </c>
      <c r="D625" s="337">
        <v>45880</v>
      </c>
      <c r="E625" s="326" t="s">
        <v>3916</v>
      </c>
      <c r="F625" s="326" t="s">
        <v>3917</v>
      </c>
      <c r="G625" s="326"/>
      <c r="H625" s="326" t="s">
        <v>3883</v>
      </c>
      <c r="I625" s="338">
        <v>30</v>
      </c>
      <c r="J625" s="347"/>
      <c r="K625" s="92"/>
    </row>
    <row r="626" spans="1:11" ht="14.5">
      <c r="A626" s="324" t="s">
        <v>3880</v>
      </c>
      <c r="B626" s="326" t="s">
        <v>3918</v>
      </c>
      <c r="C626" s="326">
        <v>508012014</v>
      </c>
      <c r="D626" s="337">
        <v>45880</v>
      </c>
      <c r="E626" s="326" t="s">
        <v>3089</v>
      </c>
      <c r="F626" s="326" t="s">
        <v>3919</v>
      </c>
      <c r="G626" s="326"/>
      <c r="H626" s="326" t="s">
        <v>3883</v>
      </c>
      <c r="I626" s="338">
        <v>48</v>
      </c>
      <c r="J626" s="347"/>
      <c r="K626" s="92"/>
    </row>
    <row r="627" spans="1:11" ht="14.5">
      <c r="A627" s="324" t="s">
        <v>3880</v>
      </c>
      <c r="B627" s="326" t="s">
        <v>3920</v>
      </c>
      <c r="C627" s="326">
        <v>508012014</v>
      </c>
      <c r="D627" s="337">
        <v>45880</v>
      </c>
      <c r="E627" s="326" t="s">
        <v>3468</v>
      </c>
      <c r="F627" s="326" t="s">
        <v>3907</v>
      </c>
      <c r="G627" s="326"/>
      <c r="H627" s="326" t="s">
        <v>3883</v>
      </c>
      <c r="I627" s="338">
        <v>84.9</v>
      </c>
      <c r="J627" s="347"/>
      <c r="K627" s="92"/>
    </row>
    <row r="628" spans="1:11" ht="14.5">
      <c r="A628" s="324" t="s">
        <v>3957</v>
      </c>
      <c r="B628" s="325" t="s">
        <v>4022</v>
      </c>
      <c r="C628" s="325">
        <v>50800107</v>
      </c>
      <c r="D628" s="337">
        <v>45880</v>
      </c>
      <c r="E628" s="325" t="s">
        <v>4023</v>
      </c>
      <c r="F628" s="325" t="s">
        <v>4024</v>
      </c>
      <c r="G628" s="325"/>
      <c r="H628" s="325" t="s">
        <v>3966</v>
      </c>
      <c r="I628" s="340">
        <v>7.45</v>
      </c>
      <c r="J628" s="347"/>
      <c r="K628" s="92"/>
    </row>
    <row r="629" spans="1:11" ht="14.5">
      <c r="A629" s="324" t="s">
        <v>3957</v>
      </c>
      <c r="B629" s="326" t="s">
        <v>4025</v>
      </c>
      <c r="C629" s="326">
        <v>50800107</v>
      </c>
      <c r="D629" s="337">
        <v>45880</v>
      </c>
      <c r="E629" s="326" t="s">
        <v>4026</v>
      </c>
      <c r="F629" s="326" t="s">
        <v>4027</v>
      </c>
      <c r="G629" s="326"/>
      <c r="H629" s="325" t="s">
        <v>3966</v>
      </c>
      <c r="I629" s="341">
        <v>180</v>
      </c>
      <c r="J629" s="347"/>
      <c r="K629" s="92"/>
    </row>
    <row r="630" spans="1:11" ht="14.5">
      <c r="A630" s="324" t="s">
        <v>3957</v>
      </c>
      <c r="B630" s="325" t="s">
        <v>4028</v>
      </c>
      <c r="C630" s="325">
        <v>50800107</v>
      </c>
      <c r="D630" s="337">
        <v>45880</v>
      </c>
      <c r="E630" s="325" t="s">
        <v>3477</v>
      </c>
      <c r="F630" s="325" t="s">
        <v>4029</v>
      </c>
      <c r="G630" s="325"/>
      <c r="H630" s="325" t="s">
        <v>3966</v>
      </c>
      <c r="I630" s="340">
        <v>25.63</v>
      </c>
      <c r="J630" s="347"/>
      <c r="K630" s="92"/>
    </row>
    <row r="631" spans="1:11" ht="14.5">
      <c r="A631" s="324" t="s">
        <v>3957</v>
      </c>
      <c r="B631" s="326" t="s">
        <v>4030</v>
      </c>
      <c r="C631" s="326">
        <v>50800107</v>
      </c>
      <c r="D631" s="337">
        <v>45880</v>
      </c>
      <c r="E631" s="326" t="s">
        <v>3335</v>
      </c>
      <c r="F631" s="326" t="s">
        <v>4031</v>
      </c>
      <c r="G631" s="326"/>
      <c r="H631" s="325" t="s">
        <v>3966</v>
      </c>
      <c r="I631" s="341">
        <v>15</v>
      </c>
      <c r="J631" s="347"/>
      <c r="K631" s="92"/>
    </row>
    <row r="632" spans="1:11" ht="14.5">
      <c r="A632" s="324" t="s">
        <v>3957</v>
      </c>
      <c r="B632" s="325" t="s">
        <v>4032</v>
      </c>
      <c r="C632" s="325">
        <v>50800107</v>
      </c>
      <c r="D632" s="337">
        <v>45880</v>
      </c>
      <c r="E632" s="325" t="s">
        <v>3817</v>
      </c>
      <c r="F632" s="325" t="s">
        <v>4033</v>
      </c>
      <c r="G632" s="325"/>
      <c r="H632" s="325" t="s">
        <v>3966</v>
      </c>
      <c r="I632" s="340">
        <v>44</v>
      </c>
      <c r="J632" s="347"/>
      <c r="K632" s="92"/>
    </row>
    <row r="633" spans="1:11" ht="14.5">
      <c r="A633" s="324" t="s">
        <v>3957</v>
      </c>
      <c r="B633" s="326" t="s">
        <v>4034</v>
      </c>
      <c r="C633" s="326">
        <v>50800107</v>
      </c>
      <c r="D633" s="337">
        <v>45880</v>
      </c>
      <c r="E633" s="326" t="s">
        <v>3354</v>
      </c>
      <c r="F633" s="326" t="s">
        <v>4035</v>
      </c>
      <c r="G633" s="326"/>
      <c r="H633" s="325" t="s">
        <v>3966</v>
      </c>
      <c r="I633" s="341">
        <v>72.81</v>
      </c>
      <c r="J633" s="347"/>
      <c r="K633" s="92"/>
    </row>
    <row r="634" spans="1:11" ht="14.5">
      <c r="A634" s="324" t="s">
        <v>3957</v>
      </c>
      <c r="B634" s="325" t="s">
        <v>4036</v>
      </c>
      <c r="C634" s="325">
        <v>50800107</v>
      </c>
      <c r="D634" s="337">
        <v>45880</v>
      </c>
      <c r="E634" s="325" t="s">
        <v>3249</v>
      </c>
      <c r="F634" s="325" t="s">
        <v>4035</v>
      </c>
      <c r="G634" s="325"/>
      <c r="H634" s="325" t="s">
        <v>3966</v>
      </c>
      <c r="I634" s="340">
        <v>13.54</v>
      </c>
      <c r="J634" s="347"/>
      <c r="K634" s="92"/>
    </row>
    <row r="635" spans="1:11" ht="14.5">
      <c r="A635" s="324" t="s">
        <v>3957</v>
      </c>
      <c r="B635" s="326" t="s">
        <v>4037</v>
      </c>
      <c r="C635" s="326">
        <v>508008</v>
      </c>
      <c r="D635" s="337">
        <v>45880</v>
      </c>
      <c r="E635" s="326" t="s">
        <v>4038</v>
      </c>
      <c r="F635" s="326" t="s">
        <v>4039</v>
      </c>
      <c r="G635" s="326"/>
      <c r="H635" s="326" t="s">
        <v>3966</v>
      </c>
      <c r="I635" s="338">
        <v>16.68</v>
      </c>
      <c r="J635" s="347"/>
      <c r="K635" s="92"/>
    </row>
    <row r="636" spans="1:11" ht="14">
      <c r="A636" s="355" t="s">
        <v>4098</v>
      </c>
      <c r="B636" s="356" t="s">
        <v>5360</v>
      </c>
      <c r="C636" s="356">
        <v>51210003</v>
      </c>
      <c r="D636" s="357">
        <v>46021</v>
      </c>
      <c r="E636" s="356" t="s">
        <v>5062</v>
      </c>
      <c r="F636" s="356" t="s">
        <v>5855</v>
      </c>
      <c r="G636" s="356"/>
      <c r="H636" s="356" t="s">
        <v>4160</v>
      </c>
      <c r="I636" s="361">
        <v>46.73</v>
      </c>
      <c r="J636" s="360"/>
      <c r="K636" s="92"/>
    </row>
    <row r="637" spans="1:11" ht="14">
      <c r="A637" s="355" t="s">
        <v>4098</v>
      </c>
      <c r="B637" s="362" t="s">
        <v>5359</v>
      </c>
      <c r="C637" s="362">
        <v>51210003</v>
      </c>
      <c r="D637" s="357">
        <v>46021</v>
      </c>
      <c r="E637" s="362" t="s">
        <v>5062</v>
      </c>
      <c r="F637" s="362" t="s">
        <v>5856</v>
      </c>
      <c r="G637" s="362"/>
      <c r="H637" s="362" t="s">
        <v>4160</v>
      </c>
      <c r="I637" s="364">
        <v>120.88</v>
      </c>
      <c r="J637" s="360"/>
      <c r="K637" s="92"/>
    </row>
    <row r="638" spans="1:11" ht="14">
      <c r="A638" s="355" t="s">
        <v>4098</v>
      </c>
      <c r="B638" s="356" t="s">
        <v>5358</v>
      </c>
      <c r="C638" s="356">
        <v>51210003</v>
      </c>
      <c r="D638" s="357">
        <v>46021</v>
      </c>
      <c r="E638" s="356" t="s">
        <v>5059</v>
      </c>
      <c r="F638" s="356" t="s">
        <v>5857</v>
      </c>
      <c r="G638" s="356"/>
      <c r="H638" s="356" t="s">
        <v>4160</v>
      </c>
      <c r="I638" s="361">
        <v>19</v>
      </c>
      <c r="J638" s="360"/>
      <c r="K638" s="92"/>
    </row>
    <row r="639" spans="1:11" ht="14">
      <c r="A639" s="355" t="s">
        <v>4098</v>
      </c>
      <c r="B639" s="356" t="s">
        <v>4420</v>
      </c>
      <c r="C639" s="356">
        <v>25007</v>
      </c>
      <c r="D639" s="363">
        <v>45881</v>
      </c>
      <c r="E639" s="356" t="s">
        <v>2998</v>
      </c>
      <c r="F639" s="356" t="s">
        <v>4421</v>
      </c>
      <c r="G639" s="356">
        <v>54685770</v>
      </c>
      <c r="H639" s="356" t="s">
        <v>3710</v>
      </c>
      <c r="I639" s="361">
        <v>110</v>
      </c>
      <c r="J639" s="360"/>
      <c r="K639" s="92"/>
    </row>
    <row r="640" spans="1:11" ht="14">
      <c r="A640" s="355" t="s">
        <v>4098</v>
      </c>
      <c r="B640" s="362" t="s">
        <v>5504</v>
      </c>
      <c r="C640" s="362">
        <v>512124</v>
      </c>
      <c r="D640" s="363">
        <v>46044</v>
      </c>
      <c r="E640" s="362" t="s">
        <v>5505</v>
      </c>
      <c r="F640" s="362" t="s">
        <v>5614</v>
      </c>
      <c r="G640" s="362"/>
      <c r="H640" s="362" t="s">
        <v>4160</v>
      </c>
      <c r="I640" s="364">
        <v>29.99</v>
      </c>
      <c r="J640" s="360"/>
      <c r="K640" s="92"/>
    </row>
    <row r="641" spans="1:11" ht="14">
      <c r="A641" s="355" t="s">
        <v>4098</v>
      </c>
      <c r="B641" s="362" t="s">
        <v>4422</v>
      </c>
      <c r="C641" s="356">
        <v>25106</v>
      </c>
      <c r="D641" s="363">
        <v>45881</v>
      </c>
      <c r="E641" s="362" t="s">
        <v>2998</v>
      </c>
      <c r="F641" s="362" t="s">
        <v>5760</v>
      </c>
      <c r="G641" s="362">
        <v>46936238</v>
      </c>
      <c r="H641" s="362" t="s">
        <v>4201</v>
      </c>
      <c r="I641" s="364">
        <v>294</v>
      </c>
      <c r="J641" s="360"/>
      <c r="K641" s="92"/>
    </row>
    <row r="642" spans="1:11" ht="14">
      <c r="A642" s="355" t="s">
        <v>4098</v>
      </c>
      <c r="B642" s="356" t="s">
        <v>4423</v>
      </c>
      <c r="C642" s="356" t="s">
        <v>5797</v>
      </c>
      <c r="D642" s="357">
        <v>45881</v>
      </c>
      <c r="E642" s="356" t="s">
        <v>2998</v>
      </c>
      <c r="F642" s="356" t="s">
        <v>4628</v>
      </c>
      <c r="G642" s="356">
        <v>686930</v>
      </c>
      <c r="H642" s="356" t="s">
        <v>4107</v>
      </c>
      <c r="I642" s="361">
        <v>7.98</v>
      </c>
      <c r="J642" s="360"/>
      <c r="K642" s="92"/>
    </row>
    <row r="643" spans="1:11" ht="28">
      <c r="A643" s="355" t="s">
        <v>4098</v>
      </c>
      <c r="B643" s="362" t="s">
        <v>4424</v>
      </c>
      <c r="C643" s="362">
        <v>10121084</v>
      </c>
      <c r="D643" s="363">
        <v>45887</v>
      </c>
      <c r="E643" s="362" t="s">
        <v>2998</v>
      </c>
      <c r="F643" s="362" t="s">
        <v>4104</v>
      </c>
      <c r="G643" s="362">
        <v>35882891</v>
      </c>
      <c r="H643" s="362" t="s">
        <v>4105</v>
      </c>
      <c r="I643" s="364">
        <v>369</v>
      </c>
      <c r="J643" s="360"/>
      <c r="K643" s="92"/>
    </row>
    <row r="644" spans="1:11" ht="29">
      <c r="A644" s="324" t="s">
        <v>4621</v>
      </c>
      <c r="B644" s="325" t="s">
        <v>5001</v>
      </c>
      <c r="C644" s="325">
        <v>511097</v>
      </c>
      <c r="D644" s="336">
        <v>45966</v>
      </c>
      <c r="E644" s="325" t="s">
        <v>4961</v>
      </c>
      <c r="F644" s="325" t="s">
        <v>5574</v>
      </c>
      <c r="G644" s="325">
        <v>151700</v>
      </c>
      <c r="H644" s="325" t="s">
        <v>4999</v>
      </c>
      <c r="I644" s="339">
        <v>112.83</v>
      </c>
      <c r="J644" s="347"/>
      <c r="K644" s="92"/>
    </row>
    <row r="645" spans="1:11" ht="14">
      <c r="A645" s="355" t="s">
        <v>4098</v>
      </c>
      <c r="B645" s="356" t="s">
        <v>4425</v>
      </c>
      <c r="C645" s="356">
        <v>8374203678</v>
      </c>
      <c r="D645" s="357">
        <v>45887</v>
      </c>
      <c r="E645" s="356" t="s">
        <v>2998</v>
      </c>
      <c r="F645" s="356" t="s">
        <v>5801</v>
      </c>
      <c r="G645" s="356">
        <v>35763469</v>
      </c>
      <c r="H645" s="356" t="s">
        <v>4121</v>
      </c>
      <c r="I645" s="365">
        <v>456.5</v>
      </c>
      <c r="J645" s="360"/>
      <c r="K645" s="92"/>
    </row>
    <row r="646" spans="1:11" ht="14">
      <c r="A646" s="355" t="s">
        <v>4098</v>
      </c>
      <c r="B646" s="356" t="s">
        <v>4426</v>
      </c>
      <c r="C646" s="356">
        <v>20250014</v>
      </c>
      <c r="D646" s="357">
        <v>45891</v>
      </c>
      <c r="E646" s="356" t="s">
        <v>2998</v>
      </c>
      <c r="F646" s="356" t="s">
        <v>5802</v>
      </c>
      <c r="G646" s="356">
        <v>53630599</v>
      </c>
      <c r="H646" s="356" t="s">
        <v>4257</v>
      </c>
      <c r="I646" s="379">
        <v>15</v>
      </c>
      <c r="J646" s="360"/>
      <c r="K646" s="92"/>
    </row>
    <row r="647" spans="1:11" ht="14">
      <c r="A647" s="355" t="s">
        <v>4098</v>
      </c>
      <c r="B647" s="356" t="s">
        <v>5878</v>
      </c>
      <c r="C647" s="356">
        <v>602008</v>
      </c>
      <c r="D647" s="357">
        <v>46079</v>
      </c>
      <c r="E647" s="356"/>
      <c r="F647" s="356" t="s">
        <v>5685</v>
      </c>
      <c r="G647" s="356"/>
      <c r="H647" s="356" t="s">
        <v>4160</v>
      </c>
      <c r="I647" s="361">
        <v>12</v>
      </c>
      <c r="J647" s="360"/>
      <c r="K647" s="92"/>
    </row>
    <row r="648" spans="1:11" ht="14.5">
      <c r="A648" s="327" t="s">
        <v>5023</v>
      </c>
      <c r="B648" s="326" t="s">
        <v>5444</v>
      </c>
      <c r="C648" s="326">
        <v>25300</v>
      </c>
      <c r="D648" s="337">
        <v>46020</v>
      </c>
      <c r="E648" s="326"/>
      <c r="F648" s="326" t="s">
        <v>5419</v>
      </c>
      <c r="G648" s="326"/>
      <c r="H648" s="326" t="s">
        <v>4153</v>
      </c>
      <c r="I648" s="338">
        <v>-218.56</v>
      </c>
      <c r="J648" s="347"/>
      <c r="K648" s="92"/>
    </row>
    <row r="649" spans="1:11" ht="14.5">
      <c r="A649" s="324" t="s">
        <v>3880</v>
      </c>
      <c r="B649" s="326" t="s">
        <v>3932</v>
      </c>
      <c r="C649" s="326">
        <v>250019</v>
      </c>
      <c r="D649" s="337">
        <v>45895</v>
      </c>
      <c r="E649" s="326" t="s">
        <v>2998</v>
      </c>
      <c r="F649" s="326" t="s">
        <v>3722</v>
      </c>
      <c r="G649" s="326">
        <v>32694709</v>
      </c>
      <c r="H649" s="326" t="s">
        <v>3794</v>
      </c>
      <c r="I649" s="338">
        <v>720</v>
      </c>
      <c r="J649" s="347"/>
      <c r="K649" s="92"/>
    </row>
    <row r="650" spans="1:11" ht="14.5">
      <c r="A650" s="324" t="s">
        <v>3787</v>
      </c>
      <c r="B650" s="326" t="s">
        <v>3857</v>
      </c>
      <c r="C650" s="326">
        <v>250018</v>
      </c>
      <c r="D650" s="337">
        <v>45895</v>
      </c>
      <c r="E650" s="326" t="s">
        <v>2998</v>
      </c>
      <c r="F650" s="326" t="s">
        <v>3858</v>
      </c>
      <c r="G650" s="326">
        <v>32694709</v>
      </c>
      <c r="H650" s="326" t="s">
        <v>3794</v>
      </c>
      <c r="I650" s="338">
        <v>1100</v>
      </c>
      <c r="J650" s="347"/>
      <c r="K650" s="92"/>
    </row>
    <row r="651" spans="1:11" ht="14.5">
      <c r="A651" s="324" t="s">
        <v>3787</v>
      </c>
      <c r="B651" s="326" t="s">
        <v>3857</v>
      </c>
      <c r="C651" s="326">
        <v>250018</v>
      </c>
      <c r="D651" s="337">
        <v>46019</v>
      </c>
      <c r="E651" s="326" t="s">
        <v>2998</v>
      </c>
      <c r="F651" s="326" t="s">
        <v>3858</v>
      </c>
      <c r="G651" s="326">
        <v>32694709</v>
      </c>
      <c r="H651" s="326" t="s">
        <v>3794</v>
      </c>
      <c r="I651" s="338">
        <v>10</v>
      </c>
      <c r="J651" s="347"/>
      <c r="K651" s="92"/>
    </row>
    <row r="652" spans="1:11" ht="14">
      <c r="A652" s="355" t="s">
        <v>4098</v>
      </c>
      <c r="B652" s="362" t="s">
        <v>4429</v>
      </c>
      <c r="C652" s="362">
        <v>250100144</v>
      </c>
      <c r="D652" s="363">
        <v>45884</v>
      </c>
      <c r="E652" s="362" t="s">
        <v>2998</v>
      </c>
      <c r="F652" s="362" t="s">
        <v>4430</v>
      </c>
      <c r="G652" s="362">
        <v>47209097</v>
      </c>
      <c r="H652" s="356" t="s">
        <v>4170</v>
      </c>
      <c r="I652" s="364">
        <v>209</v>
      </c>
      <c r="J652" s="360"/>
      <c r="K652" s="92"/>
    </row>
    <row r="653" spans="1:11" ht="29">
      <c r="A653" s="324" t="s">
        <v>3787</v>
      </c>
      <c r="B653" s="326" t="s">
        <v>3859</v>
      </c>
      <c r="C653" s="326">
        <v>2025002</v>
      </c>
      <c r="D653" s="337">
        <v>45891</v>
      </c>
      <c r="E653" s="326" t="s">
        <v>2998</v>
      </c>
      <c r="F653" s="326" t="s">
        <v>3860</v>
      </c>
      <c r="G653" s="326">
        <v>35546581</v>
      </c>
      <c r="H653" s="326" t="s">
        <v>3800</v>
      </c>
      <c r="I653" s="338">
        <v>810</v>
      </c>
      <c r="J653" s="347"/>
      <c r="K653" s="92"/>
    </row>
    <row r="654" spans="1:11" ht="14.5">
      <c r="A654" s="324" t="s">
        <v>3569</v>
      </c>
      <c r="B654" s="326" t="s">
        <v>3706</v>
      </c>
      <c r="C654" s="326">
        <v>12300068</v>
      </c>
      <c r="D654" s="337">
        <v>45895</v>
      </c>
      <c r="E654" s="326" t="s">
        <v>2998</v>
      </c>
      <c r="F654" s="326" t="s">
        <v>3707</v>
      </c>
      <c r="G654" s="326">
        <v>55072895</v>
      </c>
      <c r="H654" s="325" t="s">
        <v>5772</v>
      </c>
      <c r="I654" s="338">
        <v>810</v>
      </c>
      <c r="J654" s="347"/>
      <c r="K654" s="92"/>
    </row>
    <row r="655" spans="1:11" ht="14.5">
      <c r="A655" s="324" t="s">
        <v>3880</v>
      </c>
      <c r="B655" s="325" t="s">
        <v>3933</v>
      </c>
      <c r="C655" s="325">
        <v>25099</v>
      </c>
      <c r="D655" s="336">
        <v>45895</v>
      </c>
      <c r="E655" s="325" t="s">
        <v>2998</v>
      </c>
      <c r="F655" s="325" t="s">
        <v>5804</v>
      </c>
      <c r="G655" s="325">
        <v>50311638</v>
      </c>
      <c r="H655" s="325" t="s">
        <v>3789</v>
      </c>
      <c r="I655" s="339">
        <v>280</v>
      </c>
      <c r="J655" s="347"/>
      <c r="K655" s="92"/>
    </row>
    <row r="656" spans="1:11" ht="14.5">
      <c r="A656" s="327" t="s">
        <v>3164</v>
      </c>
      <c r="B656" s="326" t="s">
        <v>3204</v>
      </c>
      <c r="C656" s="326">
        <v>508021</v>
      </c>
      <c r="D656" s="337">
        <v>45895</v>
      </c>
      <c r="E656" s="326" t="s">
        <v>3205</v>
      </c>
      <c r="F656" s="326" t="s">
        <v>3206</v>
      </c>
      <c r="G656" s="326"/>
      <c r="H656" s="326" t="s">
        <v>1483</v>
      </c>
      <c r="I656" s="338">
        <v>51.7</v>
      </c>
      <c r="J656" s="347"/>
      <c r="K656" s="92"/>
    </row>
    <row r="657" spans="1:11" ht="14.5">
      <c r="A657" s="324" t="s">
        <v>3880</v>
      </c>
      <c r="B657" s="326" t="s">
        <v>3933</v>
      </c>
      <c r="C657" s="326">
        <v>25099</v>
      </c>
      <c r="D657" s="337">
        <v>45895</v>
      </c>
      <c r="E657" s="326" t="s">
        <v>2998</v>
      </c>
      <c r="F657" s="326" t="s">
        <v>3934</v>
      </c>
      <c r="G657" s="326">
        <v>50311638</v>
      </c>
      <c r="H657" s="326" t="s">
        <v>3789</v>
      </c>
      <c r="I657" s="338">
        <v>150</v>
      </c>
      <c r="J657" s="347"/>
      <c r="K657" s="92"/>
    </row>
    <row r="658" spans="1:11" ht="14.5">
      <c r="A658" s="324" t="s">
        <v>3880</v>
      </c>
      <c r="B658" s="325" t="s">
        <v>4634</v>
      </c>
      <c r="C658" s="325">
        <v>256420</v>
      </c>
      <c r="D658" s="336">
        <v>45894</v>
      </c>
      <c r="E658" s="325" t="s">
        <v>2998</v>
      </c>
      <c r="F658" s="325" t="s">
        <v>5499</v>
      </c>
      <c r="G658" s="325">
        <v>31398081</v>
      </c>
      <c r="H658" s="325" t="s">
        <v>3718</v>
      </c>
      <c r="I658" s="339">
        <v>59.25</v>
      </c>
      <c r="J658" s="347"/>
      <c r="K658" s="92"/>
    </row>
    <row r="659" spans="1:11" ht="29">
      <c r="A659" s="324" t="s">
        <v>4621</v>
      </c>
      <c r="B659" s="326" t="s">
        <v>5002</v>
      </c>
      <c r="C659" s="326">
        <v>511098</v>
      </c>
      <c r="D659" s="336">
        <v>45966</v>
      </c>
      <c r="E659" s="326" t="s">
        <v>4961</v>
      </c>
      <c r="F659" s="326" t="s">
        <v>5574</v>
      </c>
      <c r="G659" s="326">
        <v>151700</v>
      </c>
      <c r="H659" s="326" t="s">
        <v>4999</v>
      </c>
      <c r="I659" s="338">
        <v>182.68</v>
      </c>
      <c r="J659" s="347"/>
      <c r="K659" s="92"/>
    </row>
    <row r="660" spans="1:11" ht="14">
      <c r="A660" s="355" t="s">
        <v>4098</v>
      </c>
      <c r="B660" s="356" t="s">
        <v>4431</v>
      </c>
      <c r="C660" s="356">
        <v>250019</v>
      </c>
      <c r="D660" s="357">
        <v>45895</v>
      </c>
      <c r="E660" s="356" t="s">
        <v>2998</v>
      </c>
      <c r="F660" s="356" t="s">
        <v>4432</v>
      </c>
      <c r="G660" s="356">
        <v>51151197</v>
      </c>
      <c r="H660" s="356" t="s">
        <v>3441</v>
      </c>
      <c r="I660" s="361">
        <v>174</v>
      </c>
      <c r="J660" s="360"/>
      <c r="K660" s="92"/>
    </row>
    <row r="661" spans="1:11" ht="29">
      <c r="A661" s="324" t="s">
        <v>4621</v>
      </c>
      <c r="B661" s="325" t="s">
        <v>5011</v>
      </c>
      <c r="C661" s="325">
        <v>511106</v>
      </c>
      <c r="D661" s="336">
        <v>45966</v>
      </c>
      <c r="E661" s="325" t="s">
        <v>4767</v>
      </c>
      <c r="F661" s="325" t="s">
        <v>5574</v>
      </c>
      <c r="G661" s="325">
        <v>151700</v>
      </c>
      <c r="H661" s="325" t="s">
        <v>4999</v>
      </c>
      <c r="I661" s="339">
        <v>96.12</v>
      </c>
      <c r="J661" s="347"/>
      <c r="K661" s="92"/>
    </row>
    <row r="662" spans="1:11" ht="28">
      <c r="A662" s="355" t="s">
        <v>4098</v>
      </c>
      <c r="B662" s="356" t="s">
        <v>4427</v>
      </c>
      <c r="C662" s="356">
        <v>508020</v>
      </c>
      <c r="D662" s="357">
        <v>45895</v>
      </c>
      <c r="E662" s="356" t="s">
        <v>3205</v>
      </c>
      <c r="F662" s="356" t="s">
        <v>4428</v>
      </c>
      <c r="G662" s="356">
        <v>35546581</v>
      </c>
      <c r="H662" s="356" t="s">
        <v>3800</v>
      </c>
      <c r="I662" s="361">
        <v>637</v>
      </c>
      <c r="J662" s="360"/>
      <c r="K662" s="92"/>
    </row>
    <row r="663" spans="1:11" ht="14.5">
      <c r="A663" s="324" t="s">
        <v>2996</v>
      </c>
      <c r="B663" s="326" t="s">
        <v>3014</v>
      </c>
      <c r="C663" s="326">
        <v>25111</v>
      </c>
      <c r="D663" s="337">
        <v>45895</v>
      </c>
      <c r="E663" s="326" t="s">
        <v>2998</v>
      </c>
      <c r="F663" s="326" t="s">
        <v>3015</v>
      </c>
      <c r="G663" s="326"/>
      <c r="H663" s="326" t="s">
        <v>5027</v>
      </c>
      <c r="I663" s="338">
        <v>113.77</v>
      </c>
      <c r="J663" s="347"/>
      <c r="K663" s="92"/>
    </row>
    <row r="664" spans="1:11" ht="14.5">
      <c r="A664" s="324" t="s">
        <v>3057</v>
      </c>
      <c r="B664" s="326" t="s">
        <v>3131</v>
      </c>
      <c r="C664" s="326">
        <v>25154</v>
      </c>
      <c r="D664" s="337">
        <v>45895</v>
      </c>
      <c r="E664" s="326" t="s">
        <v>2998</v>
      </c>
      <c r="F664" s="326" t="s">
        <v>3130</v>
      </c>
      <c r="G664" s="326"/>
      <c r="H664" s="326" t="s">
        <v>1482</v>
      </c>
      <c r="I664" s="338">
        <v>13.1</v>
      </c>
      <c r="J664" s="347"/>
      <c r="K664" s="92"/>
    </row>
    <row r="665" spans="1:11" ht="14.5">
      <c r="A665" s="324" t="s">
        <v>3057</v>
      </c>
      <c r="B665" s="325" t="s">
        <v>3132</v>
      </c>
      <c r="C665" s="325">
        <v>508022</v>
      </c>
      <c r="D665" s="336">
        <v>45895</v>
      </c>
      <c r="E665" s="325" t="s">
        <v>3133</v>
      </c>
      <c r="F665" s="325" t="s">
        <v>3134</v>
      </c>
      <c r="G665" s="325"/>
      <c r="H665" s="325" t="s">
        <v>3060</v>
      </c>
      <c r="I665" s="339">
        <v>50</v>
      </c>
      <c r="J665" s="347"/>
      <c r="K665" s="92"/>
    </row>
    <row r="666" spans="1:11" ht="14.5">
      <c r="A666" s="324" t="s">
        <v>3057</v>
      </c>
      <c r="B666" s="325" t="s">
        <v>3129</v>
      </c>
      <c r="C666" s="325">
        <v>25153</v>
      </c>
      <c r="D666" s="336">
        <v>45895</v>
      </c>
      <c r="E666" s="325" t="s">
        <v>2998</v>
      </c>
      <c r="F666" s="325" t="s">
        <v>3130</v>
      </c>
      <c r="G666" s="325"/>
      <c r="H666" s="325" t="s">
        <v>3060</v>
      </c>
      <c r="I666" s="339">
        <v>91.6</v>
      </c>
      <c r="J666" s="347"/>
      <c r="K666" s="92"/>
    </row>
    <row r="667" spans="1:11" ht="14.5">
      <c r="A667" s="324" t="s">
        <v>3742</v>
      </c>
      <c r="B667" s="325" t="s">
        <v>3129</v>
      </c>
      <c r="C667" s="325">
        <v>25153</v>
      </c>
      <c r="D667" s="336">
        <v>45895</v>
      </c>
      <c r="E667" s="325" t="s">
        <v>2998</v>
      </c>
      <c r="F667" s="325" t="s">
        <v>3130</v>
      </c>
      <c r="G667" s="325"/>
      <c r="H667" s="325" t="s">
        <v>3060</v>
      </c>
      <c r="I667" s="339">
        <v>91.6</v>
      </c>
      <c r="J667" s="347"/>
      <c r="K667" s="92"/>
    </row>
    <row r="668" spans="1:11" ht="14.5">
      <c r="A668" s="324" t="s">
        <v>3569</v>
      </c>
      <c r="B668" s="326" t="s">
        <v>3712</v>
      </c>
      <c r="C668" s="326">
        <v>25151</v>
      </c>
      <c r="D668" s="337">
        <v>45895</v>
      </c>
      <c r="E668" s="326" t="s">
        <v>2998</v>
      </c>
      <c r="F668" s="326" t="s">
        <v>3130</v>
      </c>
      <c r="G668" s="326">
        <v>55072895</v>
      </c>
      <c r="H668" s="325" t="s">
        <v>5772</v>
      </c>
      <c r="I668" s="338">
        <v>178.25</v>
      </c>
      <c r="J668" s="347"/>
      <c r="K668" s="92"/>
    </row>
    <row r="669" spans="1:11" ht="14.5">
      <c r="A669" s="324" t="s">
        <v>3569</v>
      </c>
      <c r="B669" s="326" t="s">
        <v>3713</v>
      </c>
      <c r="C669" s="326">
        <v>25152</v>
      </c>
      <c r="D669" s="337">
        <v>45895</v>
      </c>
      <c r="E669" s="326" t="s">
        <v>2998</v>
      </c>
      <c r="F669" s="326" t="s">
        <v>3130</v>
      </c>
      <c r="G669" s="326"/>
      <c r="H669" s="326" t="s">
        <v>1489</v>
      </c>
      <c r="I669" s="338">
        <v>8.8000000000000007</v>
      </c>
      <c r="J669" s="347"/>
      <c r="K669" s="92"/>
    </row>
    <row r="670" spans="1:11" ht="14.5">
      <c r="A670" s="324" t="s">
        <v>3742</v>
      </c>
      <c r="B670" s="326" t="s">
        <v>3766</v>
      </c>
      <c r="C670" s="326">
        <v>25155</v>
      </c>
      <c r="D670" s="337">
        <v>45895</v>
      </c>
      <c r="E670" s="326" t="s">
        <v>2998</v>
      </c>
      <c r="F670" s="326" t="s">
        <v>3130</v>
      </c>
      <c r="G670" s="326"/>
      <c r="H670" s="326" t="s">
        <v>3744</v>
      </c>
      <c r="I670" s="338">
        <v>13.1</v>
      </c>
      <c r="J670" s="347"/>
      <c r="K670" s="92"/>
    </row>
    <row r="671" spans="1:11" ht="14.5">
      <c r="A671" s="324" t="s">
        <v>3787</v>
      </c>
      <c r="B671" s="325" t="s">
        <v>3861</v>
      </c>
      <c r="C671" s="325">
        <v>20250638</v>
      </c>
      <c r="D671" s="337">
        <v>45901</v>
      </c>
      <c r="E671" s="325" t="s">
        <v>2998</v>
      </c>
      <c r="F671" s="325" t="s">
        <v>3802</v>
      </c>
      <c r="G671" s="325">
        <v>53993845</v>
      </c>
      <c r="H671" s="325" t="s">
        <v>3846</v>
      </c>
      <c r="I671" s="339">
        <v>991.7</v>
      </c>
      <c r="J671" s="347"/>
      <c r="K671" s="92"/>
    </row>
    <row r="672" spans="1:11" ht="14.5">
      <c r="A672" s="327" t="s">
        <v>3455</v>
      </c>
      <c r="B672" s="325" t="s">
        <v>3507</v>
      </c>
      <c r="C672" s="325">
        <v>42025</v>
      </c>
      <c r="D672" s="337">
        <v>45901</v>
      </c>
      <c r="E672" s="325" t="s">
        <v>2998</v>
      </c>
      <c r="F672" s="325" t="s">
        <v>3508</v>
      </c>
      <c r="G672" s="325">
        <v>43243924</v>
      </c>
      <c r="H672" s="325" t="s">
        <v>3484</v>
      </c>
      <c r="I672" s="339">
        <v>1587.5</v>
      </c>
      <c r="J672" s="347"/>
      <c r="K672" s="92"/>
    </row>
    <row r="673" spans="1:11" ht="28">
      <c r="A673" s="355" t="s">
        <v>4098</v>
      </c>
      <c r="B673" s="362" t="s">
        <v>4444</v>
      </c>
      <c r="C673" s="362">
        <v>11292025</v>
      </c>
      <c r="D673" s="363">
        <v>45901</v>
      </c>
      <c r="E673" s="362" t="s">
        <v>2998</v>
      </c>
      <c r="F673" s="362" t="s">
        <v>4104</v>
      </c>
      <c r="G673" s="362">
        <v>35882891</v>
      </c>
      <c r="H673" s="362" t="s">
        <v>4105</v>
      </c>
      <c r="I673" s="364">
        <v>432.35</v>
      </c>
      <c r="J673" s="360"/>
      <c r="K673" s="92"/>
    </row>
    <row r="674" spans="1:11" ht="14">
      <c r="A674" s="355" t="s">
        <v>4098</v>
      </c>
      <c r="B674" s="356" t="s">
        <v>4445</v>
      </c>
      <c r="C674" s="356">
        <v>2529010</v>
      </c>
      <c r="D674" s="357">
        <v>45901</v>
      </c>
      <c r="E674" s="356"/>
      <c r="F674" s="356" t="s">
        <v>4446</v>
      </c>
      <c r="G674" s="356">
        <v>31811671</v>
      </c>
      <c r="H674" s="356" t="s">
        <v>4447</v>
      </c>
      <c r="I674" s="361">
        <v>2200</v>
      </c>
      <c r="J674" s="360"/>
      <c r="K674" s="92"/>
    </row>
    <row r="675" spans="1:11" ht="14.5">
      <c r="A675" s="324" t="s">
        <v>3427</v>
      </c>
      <c r="B675" s="325" t="s">
        <v>3449</v>
      </c>
      <c r="C675" s="325">
        <v>25165</v>
      </c>
      <c r="D675" s="337">
        <v>45901</v>
      </c>
      <c r="E675" s="325" t="s">
        <v>2998</v>
      </c>
      <c r="F675" s="325" t="s">
        <v>3450</v>
      </c>
      <c r="G675" s="325"/>
      <c r="H675" s="325" t="s">
        <v>1487</v>
      </c>
      <c r="I675" s="339">
        <v>85.13</v>
      </c>
      <c r="J675" s="347"/>
      <c r="K675" s="92"/>
    </row>
    <row r="676" spans="1:11" ht="14.5">
      <c r="A676" s="327" t="s">
        <v>3164</v>
      </c>
      <c r="B676" s="325" t="s">
        <v>3207</v>
      </c>
      <c r="C676" s="325">
        <v>25159</v>
      </c>
      <c r="D676" s="337">
        <v>45901</v>
      </c>
      <c r="E676" s="325" t="s">
        <v>2998</v>
      </c>
      <c r="F676" s="325" t="s">
        <v>3208</v>
      </c>
      <c r="G676" s="325"/>
      <c r="H676" s="325" t="s">
        <v>1483</v>
      </c>
      <c r="I676" s="339">
        <v>97.27</v>
      </c>
      <c r="J676" s="347"/>
      <c r="K676" s="92"/>
    </row>
    <row r="677" spans="1:11" ht="14.5">
      <c r="A677" s="327" t="s">
        <v>3164</v>
      </c>
      <c r="B677" s="326" t="s">
        <v>3210</v>
      </c>
      <c r="C677" s="326">
        <v>25161</v>
      </c>
      <c r="D677" s="337">
        <v>45901</v>
      </c>
      <c r="E677" s="326" t="s">
        <v>2998</v>
      </c>
      <c r="F677" s="326" t="s">
        <v>3211</v>
      </c>
      <c r="G677" s="326"/>
      <c r="H677" s="326" t="s">
        <v>1483</v>
      </c>
      <c r="I677" s="338">
        <v>253.32</v>
      </c>
      <c r="J677" s="347"/>
      <c r="K677" s="92"/>
    </row>
    <row r="678" spans="1:11" ht="14.5">
      <c r="A678" s="327" t="s">
        <v>3164</v>
      </c>
      <c r="B678" s="325" t="s">
        <v>3209</v>
      </c>
      <c r="C678" s="325">
        <v>25160</v>
      </c>
      <c r="D678" s="337">
        <v>45901</v>
      </c>
      <c r="E678" s="325" t="s">
        <v>2998</v>
      </c>
      <c r="F678" s="325" t="s">
        <v>3208</v>
      </c>
      <c r="G678" s="325"/>
      <c r="H678" s="325" t="s">
        <v>3172</v>
      </c>
      <c r="I678" s="339">
        <v>21.9</v>
      </c>
      <c r="J678" s="347"/>
      <c r="K678" s="92"/>
    </row>
    <row r="679" spans="1:11" ht="14">
      <c r="A679" s="355" t="s">
        <v>4098</v>
      </c>
      <c r="B679" s="362" t="s">
        <v>4433</v>
      </c>
      <c r="C679" s="362">
        <v>25156</v>
      </c>
      <c r="D679" s="363">
        <v>45901</v>
      </c>
      <c r="E679" s="362" t="s">
        <v>2998</v>
      </c>
      <c r="F679" s="362" t="s">
        <v>4434</v>
      </c>
      <c r="G679" s="362"/>
      <c r="H679" s="362" t="s">
        <v>4146</v>
      </c>
      <c r="I679" s="364">
        <v>29.61</v>
      </c>
      <c r="J679" s="360"/>
      <c r="K679" s="92"/>
    </row>
    <row r="680" spans="1:11" ht="14">
      <c r="A680" s="355" t="s">
        <v>4098</v>
      </c>
      <c r="B680" s="356" t="s">
        <v>4435</v>
      </c>
      <c r="C680" s="356">
        <v>25157</v>
      </c>
      <c r="D680" s="363">
        <v>45901</v>
      </c>
      <c r="E680" s="356" t="s">
        <v>2998</v>
      </c>
      <c r="F680" s="356" t="s">
        <v>4436</v>
      </c>
      <c r="G680" s="356"/>
      <c r="H680" s="356" t="s">
        <v>4146</v>
      </c>
      <c r="I680" s="361">
        <v>88.98</v>
      </c>
      <c r="J680" s="360"/>
      <c r="K680" s="92"/>
    </row>
    <row r="681" spans="1:11" ht="14">
      <c r="A681" s="355" t="s">
        <v>4098</v>
      </c>
      <c r="B681" s="362" t="s">
        <v>4437</v>
      </c>
      <c r="C681" s="362">
        <v>25158</v>
      </c>
      <c r="D681" s="363">
        <v>45901</v>
      </c>
      <c r="E681" s="362" t="s">
        <v>2998</v>
      </c>
      <c r="F681" s="362" t="s">
        <v>4438</v>
      </c>
      <c r="G681" s="362"/>
      <c r="H681" s="362" t="s">
        <v>4146</v>
      </c>
      <c r="I681" s="364">
        <v>118.55</v>
      </c>
      <c r="J681" s="360"/>
      <c r="K681" s="92"/>
    </row>
    <row r="682" spans="1:11" ht="14.5">
      <c r="A682" s="327" t="s">
        <v>3164</v>
      </c>
      <c r="B682" s="326" t="s">
        <v>3212</v>
      </c>
      <c r="C682" s="326">
        <v>25162</v>
      </c>
      <c r="D682" s="337">
        <v>45901</v>
      </c>
      <c r="E682" s="326" t="s">
        <v>2998</v>
      </c>
      <c r="F682" s="326" t="s">
        <v>3211</v>
      </c>
      <c r="G682" s="326"/>
      <c r="H682" s="326" t="s">
        <v>3172</v>
      </c>
      <c r="I682" s="338">
        <v>28.3</v>
      </c>
      <c r="J682" s="347"/>
      <c r="K682" s="92"/>
    </row>
    <row r="683" spans="1:11" ht="14">
      <c r="A683" s="355" t="s">
        <v>4098</v>
      </c>
      <c r="B683" s="356" t="s">
        <v>4448</v>
      </c>
      <c r="C683" s="356">
        <v>25008</v>
      </c>
      <c r="D683" s="357">
        <v>45905</v>
      </c>
      <c r="E683" s="356" t="s">
        <v>2998</v>
      </c>
      <c r="F683" s="356" t="s">
        <v>4449</v>
      </c>
      <c r="G683" s="356">
        <v>54685770</v>
      </c>
      <c r="H683" s="356" t="s">
        <v>3710</v>
      </c>
      <c r="I683" s="361">
        <v>120</v>
      </c>
      <c r="J683" s="360"/>
      <c r="K683" s="92"/>
    </row>
    <row r="684" spans="1:11" ht="14.5">
      <c r="A684" s="324" t="s">
        <v>3742</v>
      </c>
      <c r="B684" s="325" t="s">
        <v>3767</v>
      </c>
      <c r="C684" s="325">
        <v>202516</v>
      </c>
      <c r="D684" s="336">
        <v>45905</v>
      </c>
      <c r="E684" s="325" t="s">
        <v>2998</v>
      </c>
      <c r="F684" s="325" t="s">
        <v>3768</v>
      </c>
      <c r="G684" s="325">
        <v>35171979</v>
      </c>
      <c r="H684" s="325" t="s">
        <v>3060</v>
      </c>
      <c r="I684" s="339">
        <v>305</v>
      </c>
      <c r="J684" s="347"/>
      <c r="K684" s="92"/>
    </row>
    <row r="685" spans="1:11" ht="14.5">
      <c r="A685" s="324" t="s">
        <v>3057</v>
      </c>
      <c r="B685" s="326" t="s">
        <v>3135</v>
      </c>
      <c r="C685" s="326">
        <v>202515</v>
      </c>
      <c r="D685" s="336">
        <v>45905</v>
      </c>
      <c r="E685" s="326" t="s">
        <v>2998</v>
      </c>
      <c r="F685" s="326" t="s">
        <v>3136</v>
      </c>
      <c r="G685" s="326">
        <v>35171979</v>
      </c>
      <c r="H685" s="326" t="s">
        <v>3060</v>
      </c>
      <c r="I685" s="338">
        <v>310</v>
      </c>
      <c r="J685" s="347"/>
      <c r="K685" s="92"/>
    </row>
    <row r="686" spans="1:11" ht="14">
      <c r="A686" s="355" t="s">
        <v>4098</v>
      </c>
      <c r="B686" s="362" t="s">
        <v>4439</v>
      </c>
      <c r="C686" s="362">
        <v>508023024</v>
      </c>
      <c r="D686" s="363">
        <v>45901</v>
      </c>
      <c r="E686" s="362" t="s">
        <v>4440</v>
      </c>
      <c r="F686" s="362" t="s">
        <v>4441</v>
      </c>
      <c r="G686" s="362">
        <v>52467660</v>
      </c>
      <c r="H686" s="362" t="s">
        <v>4285</v>
      </c>
      <c r="I686" s="364">
        <v>369.9</v>
      </c>
      <c r="J686" s="360"/>
      <c r="K686" s="92"/>
    </row>
    <row r="687" spans="1:11" ht="14">
      <c r="A687" s="355" t="s">
        <v>4098</v>
      </c>
      <c r="B687" s="356" t="s">
        <v>4442</v>
      </c>
      <c r="C687" s="356">
        <v>508023024</v>
      </c>
      <c r="D687" s="363">
        <v>45901</v>
      </c>
      <c r="E687" s="356" t="s">
        <v>3246</v>
      </c>
      <c r="F687" s="356" t="s">
        <v>4443</v>
      </c>
      <c r="G687" s="356">
        <v>52467660</v>
      </c>
      <c r="H687" s="356" t="s">
        <v>4285</v>
      </c>
      <c r="I687" s="361">
        <v>36.590000000000003</v>
      </c>
      <c r="J687" s="360"/>
      <c r="K687" s="92"/>
    </row>
    <row r="688" spans="1:11" ht="14">
      <c r="A688" s="355" t="s">
        <v>4098</v>
      </c>
      <c r="B688" s="362" t="s">
        <v>5925</v>
      </c>
      <c r="C688" s="362">
        <v>603026</v>
      </c>
      <c r="D688" s="357">
        <v>46099</v>
      </c>
      <c r="E688" s="356"/>
      <c r="F688" s="362" t="s">
        <v>5705</v>
      </c>
      <c r="G688" s="362"/>
      <c r="H688" s="356" t="s">
        <v>4160</v>
      </c>
      <c r="I688" s="361">
        <v>5</v>
      </c>
      <c r="J688" s="360"/>
      <c r="K688" s="92"/>
    </row>
    <row r="689" spans="1:11" ht="14.5">
      <c r="A689" s="324" t="s">
        <v>3427</v>
      </c>
      <c r="B689" s="325" t="s">
        <v>3445</v>
      </c>
      <c r="C689" s="325">
        <v>25163</v>
      </c>
      <c r="D689" s="337">
        <v>45901</v>
      </c>
      <c r="E689" s="325" t="s">
        <v>2998</v>
      </c>
      <c r="F689" s="325" t="s">
        <v>3446</v>
      </c>
      <c r="G689" s="325"/>
      <c r="H689" s="325" t="s">
        <v>1487</v>
      </c>
      <c r="I689" s="339">
        <v>389.42</v>
      </c>
      <c r="J689" s="347"/>
      <c r="K689" s="92"/>
    </row>
    <row r="690" spans="1:11" ht="14.5">
      <c r="A690" s="324" t="s">
        <v>3427</v>
      </c>
      <c r="B690" s="326" t="s">
        <v>3447</v>
      </c>
      <c r="C690" s="326">
        <v>25164</v>
      </c>
      <c r="D690" s="337">
        <v>45901</v>
      </c>
      <c r="E690" s="326" t="s">
        <v>2998</v>
      </c>
      <c r="F690" s="326" t="s">
        <v>3448</v>
      </c>
      <c r="G690" s="326"/>
      <c r="H690" s="326" t="s">
        <v>1487</v>
      </c>
      <c r="I690" s="338">
        <v>427.65</v>
      </c>
      <c r="J690" s="347"/>
      <c r="K690" s="92"/>
    </row>
    <row r="691" spans="1:11" ht="14.5">
      <c r="A691" s="324" t="s">
        <v>3427</v>
      </c>
      <c r="B691" s="325" t="s">
        <v>3449</v>
      </c>
      <c r="C691" s="325">
        <v>25165</v>
      </c>
      <c r="D691" s="337">
        <v>45901</v>
      </c>
      <c r="E691" s="325" t="s">
        <v>2998</v>
      </c>
      <c r="F691" s="325" t="s">
        <v>3450</v>
      </c>
      <c r="G691" s="325"/>
      <c r="H691" s="325" t="s">
        <v>1487</v>
      </c>
      <c r="I691" s="339">
        <v>177.13</v>
      </c>
      <c r="J691" s="347"/>
      <c r="K691" s="92"/>
    </row>
    <row r="692" spans="1:11" ht="42">
      <c r="A692" s="355" t="s">
        <v>4098</v>
      </c>
      <c r="B692" s="356" t="s">
        <v>5597</v>
      </c>
      <c r="C692" s="356" t="s">
        <v>5597</v>
      </c>
      <c r="D692" s="357">
        <v>45904</v>
      </c>
      <c r="E692" s="356" t="s">
        <v>2998</v>
      </c>
      <c r="F692" s="358" t="s">
        <v>5598</v>
      </c>
      <c r="G692" s="356"/>
      <c r="H692" s="358" t="s">
        <v>5579</v>
      </c>
      <c r="I692" s="361">
        <v>13395.14</v>
      </c>
      <c r="J692" s="360"/>
      <c r="K692" s="92"/>
    </row>
    <row r="693" spans="1:11" ht="14.5">
      <c r="A693" s="327" t="s">
        <v>3455</v>
      </c>
      <c r="B693" s="326" t="s">
        <v>3518</v>
      </c>
      <c r="C693" s="326">
        <v>52025</v>
      </c>
      <c r="D693" s="336">
        <v>45905</v>
      </c>
      <c r="E693" s="326" t="s">
        <v>2998</v>
      </c>
      <c r="F693" s="326" t="s">
        <v>3519</v>
      </c>
      <c r="G693" s="326">
        <v>43243924</v>
      </c>
      <c r="H693" s="326" t="s">
        <v>3484</v>
      </c>
      <c r="I693" s="338">
        <v>1750</v>
      </c>
      <c r="J693" s="347"/>
      <c r="K693" s="92"/>
    </row>
    <row r="694" spans="1:11" ht="14">
      <c r="A694" s="355" t="s">
        <v>4098</v>
      </c>
      <c r="B694" s="356" t="s">
        <v>4459</v>
      </c>
      <c r="C694" s="356">
        <v>20250013</v>
      </c>
      <c r="D694" s="357">
        <v>45905</v>
      </c>
      <c r="E694" s="356" t="s">
        <v>2998</v>
      </c>
      <c r="F694" s="356" t="s">
        <v>4460</v>
      </c>
      <c r="G694" s="356">
        <v>55313418</v>
      </c>
      <c r="H694" s="362" t="s">
        <v>4193</v>
      </c>
      <c r="I694" s="361">
        <v>100</v>
      </c>
      <c r="J694" s="360"/>
      <c r="K694" s="92"/>
    </row>
    <row r="695" spans="1:11" ht="14">
      <c r="A695" s="355" t="s">
        <v>4098</v>
      </c>
      <c r="B695" s="362" t="s">
        <v>5935</v>
      </c>
      <c r="C695" s="362">
        <v>603020</v>
      </c>
      <c r="D695" s="357">
        <v>46099</v>
      </c>
      <c r="E695" s="356"/>
      <c r="F695" s="362" t="s">
        <v>5705</v>
      </c>
      <c r="G695" s="362"/>
      <c r="H695" s="356" t="s">
        <v>4160</v>
      </c>
      <c r="I695" s="361">
        <v>10.5</v>
      </c>
      <c r="J695" s="360"/>
      <c r="K695" s="92"/>
    </row>
    <row r="696" spans="1:11" ht="28">
      <c r="A696" s="355" t="s">
        <v>4098</v>
      </c>
      <c r="B696" s="362" t="s">
        <v>4455</v>
      </c>
      <c r="C696" s="362">
        <v>25176</v>
      </c>
      <c r="D696" s="357">
        <v>45904</v>
      </c>
      <c r="E696" s="362" t="s">
        <v>2998</v>
      </c>
      <c r="F696" s="362" t="s">
        <v>4456</v>
      </c>
      <c r="G696" s="362"/>
      <c r="H696" s="362" t="s">
        <v>4160</v>
      </c>
      <c r="I696" s="364">
        <v>1638.48</v>
      </c>
      <c r="J696" s="360"/>
      <c r="K696" s="92"/>
    </row>
    <row r="697" spans="1:11" ht="28">
      <c r="A697" s="355" t="s">
        <v>4098</v>
      </c>
      <c r="B697" s="356" t="s">
        <v>4457</v>
      </c>
      <c r="C697" s="356">
        <v>25177</v>
      </c>
      <c r="D697" s="357">
        <v>45904</v>
      </c>
      <c r="E697" s="356" t="s">
        <v>2998</v>
      </c>
      <c r="F697" s="356" t="s">
        <v>4456</v>
      </c>
      <c r="G697" s="356"/>
      <c r="H697" s="362" t="s">
        <v>4163</v>
      </c>
      <c r="I697" s="361">
        <v>263.25</v>
      </c>
      <c r="J697" s="360"/>
      <c r="K697" s="92"/>
    </row>
    <row r="698" spans="1:11" ht="28">
      <c r="A698" s="355" t="s">
        <v>4098</v>
      </c>
      <c r="B698" s="362" t="s">
        <v>4458</v>
      </c>
      <c r="C698" s="362">
        <v>25178</v>
      </c>
      <c r="D698" s="357">
        <v>45904</v>
      </c>
      <c r="E698" s="362" t="s">
        <v>2998</v>
      </c>
      <c r="F698" s="362" t="s">
        <v>4456</v>
      </c>
      <c r="G698" s="362">
        <v>52467660</v>
      </c>
      <c r="H698" s="362" t="s">
        <v>4285</v>
      </c>
      <c r="I698" s="380">
        <v>576.25</v>
      </c>
      <c r="J698" s="360"/>
      <c r="K698" s="92"/>
    </row>
    <row r="699" spans="1:11" ht="14">
      <c r="A699" s="355" t="s">
        <v>4098</v>
      </c>
      <c r="B699" s="362" t="s">
        <v>4461</v>
      </c>
      <c r="C699" s="362">
        <v>20250014</v>
      </c>
      <c r="D699" s="357">
        <v>45905</v>
      </c>
      <c r="E699" s="362" t="s">
        <v>2998</v>
      </c>
      <c r="F699" s="362" t="s">
        <v>4462</v>
      </c>
      <c r="G699" s="362">
        <v>55313418</v>
      </c>
      <c r="H699" s="362" t="s">
        <v>4193</v>
      </c>
      <c r="I699" s="364">
        <v>200</v>
      </c>
      <c r="J699" s="360"/>
      <c r="K699" s="92"/>
    </row>
    <row r="700" spans="1:11" ht="14.5">
      <c r="A700" s="324" t="s">
        <v>3057</v>
      </c>
      <c r="B700" s="326" t="s">
        <v>3142</v>
      </c>
      <c r="C700" s="326">
        <v>509005008</v>
      </c>
      <c r="D700" s="336">
        <v>45905</v>
      </c>
      <c r="E700" s="326" t="s">
        <v>3051</v>
      </c>
      <c r="F700" s="326" t="s">
        <v>3143</v>
      </c>
      <c r="G700" s="326"/>
      <c r="H700" s="326" t="s">
        <v>3060</v>
      </c>
      <c r="I700" s="338">
        <v>18.8</v>
      </c>
      <c r="J700" s="347"/>
      <c r="K700" s="92"/>
    </row>
    <row r="701" spans="1:11" ht="14.5">
      <c r="A701" s="324" t="s">
        <v>3057</v>
      </c>
      <c r="B701" s="325" t="s">
        <v>3141</v>
      </c>
      <c r="C701" s="325">
        <v>509005008</v>
      </c>
      <c r="D701" s="336">
        <v>45905</v>
      </c>
      <c r="E701" s="325" t="s">
        <v>3043</v>
      </c>
      <c r="F701" s="325" t="s">
        <v>3044</v>
      </c>
      <c r="G701" s="325"/>
      <c r="H701" s="325" t="s">
        <v>3060</v>
      </c>
      <c r="I701" s="339">
        <v>38</v>
      </c>
      <c r="J701" s="347"/>
      <c r="K701" s="92"/>
    </row>
    <row r="702" spans="1:11" ht="14.5">
      <c r="A702" s="324" t="s">
        <v>3057</v>
      </c>
      <c r="B702" s="326" t="s">
        <v>3140</v>
      </c>
      <c r="C702" s="326">
        <v>509005008</v>
      </c>
      <c r="D702" s="336">
        <v>45905</v>
      </c>
      <c r="E702" s="326" t="s">
        <v>3040</v>
      </c>
      <c r="F702" s="326" t="s">
        <v>3046</v>
      </c>
      <c r="G702" s="326"/>
      <c r="H702" s="326" t="s">
        <v>3060</v>
      </c>
      <c r="I702" s="338">
        <v>65.08</v>
      </c>
      <c r="J702" s="347"/>
      <c r="K702" s="92"/>
    </row>
    <row r="703" spans="1:11" ht="14.5">
      <c r="A703" s="324" t="s">
        <v>3057</v>
      </c>
      <c r="B703" s="325" t="s">
        <v>3137</v>
      </c>
      <c r="C703" s="325">
        <v>509005008</v>
      </c>
      <c r="D703" s="336">
        <v>45905</v>
      </c>
      <c r="E703" s="325" t="s">
        <v>3138</v>
      </c>
      <c r="F703" s="325" t="s">
        <v>3139</v>
      </c>
      <c r="G703" s="325"/>
      <c r="H703" s="325" t="s">
        <v>3060</v>
      </c>
      <c r="I703" s="339">
        <v>70.39</v>
      </c>
      <c r="J703" s="347"/>
      <c r="K703" s="92"/>
    </row>
    <row r="704" spans="1:11" ht="14.5">
      <c r="A704" s="324" t="s">
        <v>3742</v>
      </c>
      <c r="B704" s="325" t="s">
        <v>3771</v>
      </c>
      <c r="C704" s="325">
        <v>509009015</v>
      </c>
      <c r="D704" s="336">
        <v>45905</v>
      </c>
      <c r="E704" s="325" t="s">
        <v>3772</v>
      </c>
      <c r="F704" s="325" t="s">
        <v>3773</v>
      </c>
      <c r="G704" s="325"/>
      <c r="H704" s="325" t="s">
        <v>3060</v>
      </c>
      <c r="I704" s="339">
        <v>657</v>
      </c>
      <c r="J704" s="347"/>
      <c r="K704" s="92"/>
    </row>
    <row r="705" spans="1:11" ht="14.5">
      <c r="A705" s="324" t="s">
        <v>3742</v>
      </c>
      <c r="B705" s="326" t="s">
        <v>3774</v>
      </c>
      <c r="C705" s="326">
        <v>509009015</v>
      </c>
      <c r="D705" s="336">
        <v>45905</v>
      </c>
      <c r="E705" s="326" t="s">
        <v>3051</v>
      </c>
      <c r="F705" s="326" t="s">
        <v>3155</v>
      </c>
      <c r="G705" s="326"/>
      <c r="H705" s="326" t="s">
        <v>3060</v>
      </c>
      <c r="I705" s="338">
        <v>48</v>
      </c>
      <c r="J705" s="347"/>
      <c r="K705" s="92"/>
    </row>
    <row r="706" spans="1:11" ht="14.5">
      <c r="A706" s="324" t="s">
        <v>3742</v>
      </c>
      <c r="B706" s="325" t="s">
        <v>3775</v>
      </c>
      <c r="C706" s="325">
        <v>509009015</v>
      </c>
      <c r="D706" s="336">
        <v>45905</v>
      </c>
      <c r="E706" s="325" t="s">
        <v>3119</v>
      </c>
      <c r="F706" s="325" t="s">
        <v>3776</v>
      </c>
      <c r="G706" s="325"/>
      <c r="H706" s="325" t="s">
        <v>3060</v>
      </c>
      <c r="I706" s="339">
        <v>43.26</v>
      </c>
      <c r="J706" s="347"/>
      <c r="K706" s="92"/>
    </row>
    <row r="707" spans="1:11" ht="14.5">
      <c r="A707" s="324" t="s">
        <v>3742</v>
      </c>
      <c r="B707" s="326" t="s">
        <v>3777</v>
      </c>
      <c r="C707" s="326">
        <v>509009015</v>
      </c>
      <c r="D707" s="336">
        <v>45905</v>
      </c>
      <c r="E707" s="326" t="s">
        <v>3778</v>
      </c>
      <c r="F707" s="326" t="s">
        <v>3779</v>
      </c>
      <c r="G707" s="326"/>
      <c r="H707" s="326" t="s">
        <v>3060</v>
      </c>
      <c r="I707" s="338">
        <v>125.84</v>
      </c>
      <c r="J707" s="347"/>
      <c r="K707" s="92"/>
    </row>
    <row r="708" spans="1:11" ht="14.5">
      <c r="A708" s="324" t="s">
        <v>3330</v>
      </c>
      <c r="B708" s="326" t="s">
        <v>3398</v>
      </c>
      <c r="C708" s="326">
        <v>509001</v>
      </c>
      <c r="D708" s="336">
        <v>45905</v>
      </c>
      <c r="E708" s="326" t="s">
        <v>3040</v>
      </c>
      <c r="F708" s="326" t="s">
        <v>3399</v>
      </c>
      <c r="G708" s="326"/>
      <c r="H708" s="326" t="s">
        <v>3333</v>
      </c>
      <c r="I708" s="338">
        <v>305</v>
      </c>
      <c r="J708" s="347"/>
      <c r="K708" s="92"/>
    </row>
    <row r="709" spans="1:11" ht="14.5">
      <c r="A709" s="324" t="s">
        <v>3330</v>
      </c>
      <c r="B709" s="325" t="s">
        <v>3396</v>
      </c>
      <c r="C709" s="325">
        <v>25167</v>
      </c>
      <c r="D709" s="336">
        <v>45905</v>
      </c>
      <c r="E709" s="325" t="s">
        <v>2998</v>
      </c>
      <c r="F709" s="325" t="s">
        <v>3397</v>
      </c>
      <c r="G709" s="325"/>
      <c r="H709" s="325" t="s">
        <v>3333</v>
      </c>
      <c r="I709" s="339">
        <v>155.38</v>
      </c>
      <c r="J709" s="347"/>
      <c r="K709" s="92"/>
    </row>
    <row r="710" spans="1:11" ht="14.5">
      <c r="A710" s="324" t="s">
        <v>3330</v>
      </c>
      <c r="B710" s="325" t="s">
        <v>3394</v>
      </c>
      <c r="C710" s="325">
        <v>25166</v>
      </c>
      <c r="D710" s="336">
        <v>45905</v>
      </c>
      <c r="E710" s="325" t="s">
        <v>2998</v>
      </c>
      <c r="F710" s="325" t="s">
        <v>3395</v>
      </c>
      <c r="G710" s="325"/>
      <c r="H710" s="325" t="s">
        <v>3333</v>
      </c>
      <c r="I710" s="339">
        <v>155.38</v>
      </c>
      <c r="J710" s="347"/>
      <c r="K710" s="92"/>
    </row>
    <row r="711" spans="1:11" ht="14.5">
      <c r="A711" s="324" t="s">
        <v>3427</v>
      </c>
      <c r="B711" s="326" t="s">
        <v>3453</v>
      </c>
      <c r="C711" s="326">
        <v>25171</v>
      </c>
      <c r="D711" s="336">
        <v>45905</v>
      </c>
      <c r="E711" s="326" t="s">
        <v>2998</v>
      </c>
      <c r="F711" s="326" t="s">
        <v>3454</v>
      </c>
      <c r="G711" s="326"/>
      <c r="H711" s="326" t="s">
        <v>1487</v>
      </c>
      <c r="I711" s="338">
        <v>385.4</v>
      </c>
      <c r="J711" s="347"/>
      <c r="K711" s="92"/>
    </row>
    <row r="712" spans="1:11" ht="14.5">
      <c r="A712" s="327" t="s">
        <v>3455</v>
      </c>
      <c r="B712" s="326" t="s">
        <v>3527</v>
      </c>
      <c r="C712" s="326">
        <v>25179</v>
      </c>
      <c r="D712" s="336">
        <v>45905</v>
      </c>
      <c r="E712" s="326" t="s">
        <v>2998</v>
      </c>
      <c r="F712" s="326" t="s">
        <v>3528</v>
      </c>
      <c r="G712" s="326"/>
      <c r="H712" s="326" t="s">
        <v>1488</v>
      </c>
      <c r="I712" s="338">
        <v>614.69000000000005</v>
      </c>
      <c r="J712" s="347"/>
      <c r="K712" s="92"/>
    </row>
    <row r="713" spans="1:11" ht="14.5">
      <c r="A713" s="327" t="s">
        <v>3455</v>
      </c>
      <c r="B713" s="326" t="s">
        <v>3524</v>
      </c>
      <c r="C713" s="326">
        <v>509002003</v>
      </c>
      <c r="D713" s="336">
        <v>45905</v>
      </c>
      <c r="E713" s="326" t="s">
        <v>3525</v>
      </c>
      <c r="F713" s="326" t="s">
        <v>3526</v>
      </c>
      <c r="G713" s="326"/>
      <c r="H713" s="326" t="s">
        <v>3484</v>
      </c>
      <c r="I713" s="338">
        <v>15.95</v>
      </c>
      <c r="J713" s="347"/>
      <c r="K713" s="92"/>
    </row>
    <row r="714" spans="1:11" ht="14.5">
      <c r="A714" s="327" t="s">
        <v>3455</v>
      </c>
      <c r="B714" s="326" t="s">
        <v>3522</v>
      </c>
      <c r="C714" s="326">
        <v>509002003</v>
      </c>
      <c r="D714" s="336">
        <v>45905</v>
      </c>
      <c r="E714" s="326" t="s">
        <v>3043</v>
      </c>
      <c r="F714" s="326" t="s">
        <v>3523</v>
      </c>
      <c r="G714" s="326"/>
      <c r="H714" s="326" t="s">
        <v>3484</v>
      </c>
      <c r="I714" s="338">
        <v>94.85</v>
      </c>
      <c r="J714" s="347"/>
      <c r="K714" s="92"/>
    </row>
    <row r="715" spans="1:11" ht="14.5">
      <c r="A715" s="327" t="s">
        <v>3455</v>
      </c>
      <c r="B715" s="325" t="s">
        <v>3511</v>
      </c>
      <c r="C715" s="325">
        <v>25169</v>
      </c>
      <c r="D715" s="336">
        <v>45905</v>
      </c>
      <c r="E715" s="325" t="s">
        <v>2998</v>
      </c>
      <c r="F715" s="325" t="s">
        <v>3512</v>
      </c>
      <c r="G715" s="325"/>
      <c r="H715" s="325" t="s">
        <v>1488</v>
      </c>
      <c r="I715" s="339">
        <v>302.08</v>
      </c>
      <c r="J715" s="347"/>
      <c r="K715" s="92"/>
    </row>
    <row r="716" spans="1:11" ht="14.5">
      <c r="A716" s="327" t="s">
        <v>3455</v>
      </c>
      <c r="B716" s="326" t="s">
        <v>3520</v>
      </c>
      <c r="C716" s="326">
        <v>25175</v>
      </c>
      <c r="D716" s="336">
        <v>45905</v>
      </c>
      <c r="E716" s="326" t="s">
        <v>2998</v>
      </c>
      <c r="F716" s="326" t="s">
        <v>3521</v>
      </c>
      <c r="G716" s="326"/>
      <c r="H716" s="326" t="s">
        <v>1488</v>
      </c>
      <c r="I716" s="338">
        <v>304.72000000000003</v>
      </c>
      <c r="J716" s="347"/>
      <c r="K716" s="92"/>
    </row>
    <row r="717" spans="1:11" ht="14.5">
      <c r="A717" s="327" t="s">
        <v>3455</v>
      </c>
      <c r="B717" s="325" t="s">
        <v>3513</v>
      </c>
      <c r="C717" s="325">
        <v>25172</v>
      </c>
      <c r="D717" s="336">
        <v>45905</v>
      </c>
      <c r="E717" s="325" t="s">
        <v>2998</v>
      </c>
      <c r="F717" s="325" t="s">
        <v>3514</v>
      </c>
      <c r="G717" s="325"/>
      <c r="H717" s="325" t="s">
        <v>1488</v>
      </c>
      <c r="I717" s="339">
        <v>441.35</v>
      </c>
      <c r="J717" s="347"/>
      <c r="K717" s="92"/>
    </row>
    <row r="718" spans="1:11" ht="14.5">
      <c r="A718" s="327" t="s">
        <v>3455</v>
      </c>
      <c r="B718" s="326" t="s">
        <v>3529</v>
      </c>
      <c r="C718" s="326">
        <v>62025</v>
      </c>
      <c r="D718" s="336">
        <v>45905</v>
      </c>
      <c r="E718" s="326" t="s">
        <v>2998</v>
      </c>
      <c r="F718" s="326" t="s">
        <v>3530</v>
      </c>
      <c r="G718" s="326">
        <v>43243924</v>
      </c>
      <c r="H718" s="326" t="s">
        <v>3484</v>
      </c>
      <c r="I718" s="338">
        <v>1375</v>
      </c>
      <c r="J718" s="347"/>
      <c r="K718" s="92"/>
    </row>
    <row r="719" spans="1:11" ht="14.5">
      <c r="A719" s="327" t="s">
        <v>3455</v>
      </c>
      <c r="B719" s="325" t="s">
        <v>3516</v>
      </c>
      <c r="C719" s="325">
        <v>25174</v>
      </c>
      <c r="D719" s="336">
        <v>45905</v>
      </c>
      <c r="E719" s="325" t="s">
        <v>2998</v>
      </c>
      <c r="F719" s="325" t="s">
        <v>3517</v>
      </c>
      <c r="G719" s="325"/>
      <c r="H719" s="325" t="s">
        <v>1488</v>
      </c>
      <c r="I719" s="339">
        <v>321.64</v>
      </c>
      <c r="J719" s="347"/>
      <c r="K719" s="92"/>
    </row>
    <row r="720" spans="1:11" ht="14">
      <c r="A720" s="355" t="s">
        <v>4098</v>
      </c>
      <c r="B720" s="356" t="s">
        <v>4463</v>
      </c>
      <c r="C720" s="356">
        <v>10251728</v>
      </c>
      <c r="D720" s="357">
        <v>45883</v>
      </c>
      <c r="E720" s="356" t="s">
        <v>2998</v>
      </c>
      <c r="F720" s="356" t="s">
        <v>4464</v>
      </c>
      <c r="G720" s="356">
        <v>36500623</v>
      </c>
      <c r="H720" s="356" t="s">
        <v>4465</v>
      </c>
      <c r="I720" s="361">
        <v>466.8</v>
      </c>
      <c r="J720" s="360"/>
      <c r="K720" s="92"/>
    </row>
    <row r="721" spans="1:11" ht="14.5">
      <c r="A721" s="327" t="s">
        <v>3455</v>
      </c>
      <c r="B721" s="325" t="s">
        <v>3515</v>
      </c>
      <c r="C721" s="325">
        <v>25173</v>
      </c>
      <c r="D721" s="336">
        <v>45905</v>
      </c>
      <c r="E721" s="325" t="s">
        <v>2998</v>
      </c>
      <c r="F721" s="325" t="s">
        <v>5805</v>
      </c>
      <c r="G721" s="325"/>
      <c r="H721" s="325" t="s">
        <v>3484</v>
      </c>
      <c r="I721" s="339">
        <v>114.4</v>
      </c>
      <c r="J721" s="347"/>
      <c r="K721" s="92"/>
    </row>
    <row r="722" spans="1:11" ht="14.5">
      <c r="A722" s="327" t="s">
        <v>3455</v>
      </c>
      <c r="B722" s="325" t="s">
        <v>3509</v>
      </c>
      <c r="C722" s="325">
        <v>25168</v>
      </c>
      <c r="D722" s="336">
        <v>45905</v>
      </c>
      <c r="E722" s="325" t="s">
        <v>2998</v>
      </c>
      <c r="F722" s="325" t="s">
        <v>3510</v>
      </c>
      <c r="G722" s="325"/>
      <c r="H722" s="325" t="s">
        <v>1488</v>
      </c>
      <c r="I722" s="339">
        <v>606.45000000000005</v>
      </c>
      <c r="J722" s="347"/>
      <c r="K722" s="92"/>
    </row>
    <row r="723" spans="1:11" ht="14.5">
      <c r="A723" s="324" t="s">
        <v>3742</v>
      </c>
      <c r="B723" s="326" t="s">
        <v>3780</v>
      </c>
      <c r="C723" s="326">
        <v>509009015</v>
      </c>
      <c r="D723" s="336">
        <v>45905</v>
      </c>
      <c r="E723" s="326" t="s">
        <v>3612</v>
      </c>
      <c r="F723" s="326" t="s">
        <v>3044</v>
      </c>
      <c r="G723" s="326"/>
      <c r="H723" s="326" t="s">
        <v>3060</v>
      </c>
      <c r="I723" s="338">
        <v>38</v>
      </c>
      <c r="J723" s="347"/>
      <c r="K723" s="92"/>
    </row>
    <row r="724" spans="1:11" ht="14.5">
      <c r="A724" s="324" t="s">
        <v>3742</v>
      </c>
      <c r="B724" s="326" t="s">
        <v>3781</v>
      </c>
      <c r="C724" s="326">
        <v>509009015</v>
      </c>
      <c r="D724" s="336">
        <v>45905</v>
      </c>
      <c r="E724" s="326" t="s">
        <v>3119</v>
      </c>
      <c r="F724" s="326" t="s">
        <v>3139</v>
      </c>
      <c r="G724" s="326"/>
      <c r="H724" s="326" t="s">
        <v>3060</v>
      </c>
      <c r="I724" s="338">
        <v>41.8</v>
      </c>
      <c r="J724" s="347"/>
      <c r="K724" s="92"/>
    </row>
    <row r="725" spans="1:11" ht="14.5">
      <c r="A725" s="324" t="s">
        <v>3742</v>
      </c>
      <c r="B725" s="325" t="s">
        <v>3769</v>
      </c>
      <c r="C725" s="325">
        <v>509009015</v>
      </c>
      <c r="D725" s="336">
        <v>45905</v>
      </c>
      <c r="E725" s="325" t="s">
        <v>3119</v>
      </c>
      <c r="F725" s="325" t="s">
        <v>3770</v>
      </c>
      <c r="G725" s="325"/>
      <c r="H725" s="325" t="s">
        <v>3060</v>
      </c>
      <c r="I725" s="339">
        <v>52.5</v>
      </c>
      <c r="J725" s="347"/>
      <c r="K725" s="92"/>
    </row>
    <row r="726" spans="1:11" ht="28">
      <c r="A726" s="355" t="s">
        <v>4098</v>
      </c>
      <c r="B726" s="362" t="s">
        <v>5553</v>
      </c>
      <c r="C726" s="362">
        <v>601004007</v>
      </c>
      <c r="D726" s="357">
        <v>46106</v>
      </c>
      <c r="E726" s="356" t="s">
        <v>5554</v>
      </c>
      <c r="F726" s="362" t="s">
        <v>6049</v>
      </c>
      <c r="G726" s="362"/>
      <c r="H726" s="356" t="s">
        <v>4160</v>
      </c>
      <c r="I726" s="361">
        <v>1126.2</v>
      </c>
      <c r="J726" s="360"/>
      <c r="K726" s="92"/>
    </row>
    <row r="727" spans="1:11" ht="28">
      <c r="A727" s="355" t="s">
        <v>4098</v>
      </c>
      <c r="B727" s="362" t="s">
        <v>4468</v>
      </c>
      <c r="C727" s="356">
        <v>250100011</v>
      </c>
      <c r="D727" s="363">
        <v>45904</v>
      </c>
      <c r="E727" s="362" t="s">
        <v>2998</v>
      </c>
      <c r="F727" s="362" t="s">
        <v>4469</v>
      </c>
      <c r="G727" s="362">
        <v>45471924</v>
      </c>
      <c r="H727" s="362" t="s">
        <v>4470</v>
      </c>
      <c r="I727" s="364">
        <v>3004.4</v>
      </c>
      <c r="J727" s="360"/>
      <c r="K727" s="92"/>
    </row>
    <row r="728" spans="1:11" ht="14.5">
      <c r="A728" s="324" t="s">
        <v>3569</v>
      </c>
      <c r="B728" s="326" t="s">
        <v>3708</v>
      </c>
      <c r="C728" s="326">
        <v>25149</v>
      </c>
      <c r="D728" s="336">
        <v>45905</v>
      </c>
      <c r="E728" s="326" t="s">
        <v>2998</v>
      </c>
      <c r="F728" s="326" t="s">
        <v>3709</v>
      </c>
      <c r="G728" s="326"/>
      <c r="H728" s="326" t="s">
        <v>3710</v>
      </c>
      <c r="I728" s="338">
        <v>175.84</v>
      </c>
      <c r="J728" s="347"/>
      <c r="K728" s="92"/>
    </row>
    <row r="729" spans="1:11" ht="14.5">
      <c r="A729" s="324" t="s">
        <v>3569</v>
      </c>
      <c r="B729" s="326" t="s">
        <v>3711</v>
      </c>
      <c r="C729" s="326">
        <v>25150</v>
      </c>
      <c r="D729" s="336">
        <v>45905</v>
      </c>
      <c r="E729" s="326" t="s">
        <v>2998</v>
      </c>
      <c r="F729" s="326" t="s">
        <v>3709</v>
      </c>
      <c r="G729" s="326">
        <v>55072895</v>
      </c>
      <c r="H729" s="325" t="s">
        <v>5772</v>
      </c>
      <c r="I729" s="338">
        <v>323.83</v>
      </c>
      <c r="J729" s="347"/>
      <c r="K729" s="92"/>
    </row>
    <row r="730" spans="1:11" ht="14.5">
      <c r="A730" s="324" t="s">
        <v>3787</v>
      </c>
      <c r="B730" s="325" t="s">
        <v>3862</v>
      </c>
      <c r="C730" s="325">
        <v>250020</v>
      </c>
      <c r="D730" s="336">
        <v>45905</v>
      </c>
      <c r="E730" s="325" t="s">
        <v>2998</v>
      </c>
      <c r="F730" s="325" t="s">
        <v>3863</v>
      </c>
      <c r="G730" s="325">
        <v>32694709</v>
      </c>
      <c r="H730" s="325" t="s">
        <v>3794</v>
      </c>
      <c r="I730" s="339">
        <v>1440</v>
      </c>
      <c r="J730" s="347"/>
      <c r="K730" s="92"/>
    </row>
    <row r="731" spans="1:11" ht="14.5">
      <c r="A731" s="324" t="s">
        <v>3880</v>
      </c>
      <c r="B731" s="325" t="s">
        <v>3935</v>
      </c>
      <c r="C731" s="325">
        <v>250021</v>
      </c>
      <c r="D731" s="336">
        <v>45905</v>
      </c>
      <c r="E731" s="325" t="s">
        <v>2998</v>
      </c>
      <c r="F731" s="325" t="s">
        <v>3936</v>
      </c>
      <c r="G731" s="325">
        <v>32694709</v>
      </c>
      <c r="H731" s="325" t="s">
        <v>3794</v>
      </c>
      <c r="I731" s="339">
        <v>390</v>
      </c>
      <c r="J731" s="347"/>
      <c r="K731" s="92"/>
    </row>
    <row r="732" spans="1:11" ht="14">
      <c r="A732" s="355" t="s">
        <v>4098</v>
      </c>
      <c r="B732" s="356" t="s">
        <v>4471</v>
      </c>
      <c r="C732" s="356">
        <v>250100159</v>
      </c>
      <c r="D732" s="357">
        <v>45905</v>
      </c>
      <c r="E732" s="356" t="s">
        <v>2998</v>
      </c>
      <c r="F732" s="356" t="s">
        <v>4472</v>
      </c>
      <c r="G732" s="356">
        <v>47209097</v>
      </c>
      <c r="H732" s="356" t="s">
        <v>4170</v>
      </c>
      <c r="I732" s="361">
        <v>209</v>
      </c>
      <c r="J732" s="360"/>
      <c r="K732" s="92"/>
    </row>
    <row r="733" spans="1:11" ht="14">
      <c r="A733" s="355" t="s">
        <v>4098</v>
      </c>
      <c r="B733" s="362" t="s">
        <v>4473</v>
      </c>
      <c r="C733" s="362">
        <v>2025521</v>
      </c>
      <c r="D733" s="363">
        <v>45910</v>
      </c>
      <c r="E733" s="362" t="s">
        <v>2998</v>
      </c>
      <c r="F733" s="362" t="s">
        <v>4474</v>
      </c>
      <c r="G733" s="362">
        <v>52517268</v>
      </c>
      <c r="H733" s="362" t="s">
        <v>4342</v>
      </c>
      <c r="I733" s="364">
        <v>140</v>
      </c>
      <c r="J733" s="360"/>
      <c r="K733" s="92"/>
    </row>
    <row r="734" spans="1:11" ht="14.5">
      <c r="A734" s="324" t="s">
        <v>3569</v>
      </c>
      <c r="B734" s="326" t="s">
        <v>3714</v>
      </c>
      <c r="C734" s="326">
        <v>12300069</v>
      </c>
      <c r="D734" s="336">
        <v>45922</v>
      </c>
      <c r="E734" s="326" t="s">
        <v>2998</v>
      </c>
      <c r="F734" s="326" t="s">
        <v>3715</v>
      </c>
      <c r="G734" s="326">
        <v>55072895</v>
      </c>
      <c r="H734" s="325" t="s">
        <v>5772</v>
      </c>
      <c r="I734" s="338">
        <v>934</v>
      </c>
      <c r="J734" s="347"/>
      <c r="K734" s="92"/>
    </row>
    <row r="735" spans="1:11" ht="28">
      <c r="A735" s="355" t="s">
        <v>4098</v>
      </c>
      <c r="B735" s="362" t="s">
        <v>4475</v>
      </c>
      <c r="C735" s="362">
        <v>202508301</v>
      </c>
      <c r="D735" s="363">
        <v>45910</v>
      </c>
      <c r="E735" s="362" t="s">
        <v>2998</v>
      </c>
      <c r="F735" s="362" t="s">
        <v>5806</v>
      </c>
      <c r="G735" s="362">
        <v>52183815</v>
      </c>
      <c r="H735" s="362" t="s">
        <v>4102</v>
      </c>
      <c r="I735" s="364">
        <v>118.08</v>
      </c>
      <c r="J735" s="360"/>
      <c r="K735" s="92"/>
    </row>
    <row r="736" spans="1:11" ht="14.5">
      <c r="A736" s="324" t="s">
        <v>3427</v>
      </c>
      <c r="B736" s="325" t="s">
        <v>3451</v>
      </c>
      <c r="C736" s="325">
        <v>25170</v>
      </c>
      <c r="D736" s="336">
        <v>45905</v>
      </c>
      <c r="E736" s="325" t="s">
        <v>2998</v>
      </c>
      <c r="F736" s="325" t="s">
        <v>3452</v>
      </c>
      <c r="G736" s="325"/>
      <c r="H736" s="325" t="s">
        <v>1487</v>
      </c>
      <c r="I736" s="339">
        <v>2715.75</v>
      </c>
      <c r="J736" s="347"/>
      <c r="K736" s="92"/>
    </row>
    <row r="737" spans="1:11" ht="29">
      <c r="A737" s="324" t="s">
        <v>4621</v>
      </c>
      <c r="B737" s="325" t="s">
        <v>5003</v>
      </c>
      <c r="C737" s="325">
        <v>511099</v>
      </c>
      <c r="D737" s="336">
        <v>45966</v>
      </c>
      <c r="E737" s="325" t="s">
        <v>4961</v>
      </c>
      <c r="F737" s="325" t="s">
        <v>5576</v>
      </c>
      <c r="G737" s="325">
        <v>151700</v>
      </c>
      <c r="H737" s="325" t="s">
        <v>4999</v>
      </c>
      <c r="I737" s="339">
        <v>326.81</v>
      </c>
      <c r="J737" s="347"/>
      <c r="K737" s="92"/>
    </row>
    <row r="738" spans="1:11" ht="14">
      <c r="A738" s="355" t="s">
        <v>4098</v>
      </c>
      <c r="B738" s="356" t="s">
        <v>4478</v>
      </c>
      <c r="C738" s="356">
        <v>20253620</v>
      </c>
      <c r="D738" s="357">
        <v>45917</v>
      </c>
      <c r="E738" s="356" t="s">
        <v>2998</v>
      </c>
      <c r="F738" s="356" t="s">
        <v>5807</v>
      </c>
      <c r="G738" s="356">
        <v>45268193</v>
      </c>
      <c r="H738" s="356" t="s">
        <v>4264</v>
      </c>
      <c r="I738" s="361">
        <v>192.62</v>
      </c>
      <c r="J738" s="360"/>
      <c r="K738" s="92"/>
    </row>
    <row r="739" spans="1:11" ht="14">
      <c r="A739" s="355" t="s">
        <v>4098</v>
      </c>
      <c r="B739" s="362" t="s">
        <v>4479</v>
      </c>
      <c r="C739" s="362">
        <v>8375785738</v>
      </c>
      <c r="D739" s="357">
        <v>45917</v>
      </c>
      <c r="E739" s="362" t="s">
        <v>2998</v>
      </c>
      <c r="F739" s="362" t="s">
        <v>5808</v>
      </c>
      <c r="G739" s="362">
        <v>35763469</v>
      </c>
      <c r="H739" s="362" t="s">
        <v>4121</v>
      </c>
      <c r="I739" s="378">
        <v>443.82</v>
      </c>
      <c r="J739" s="360"/>
      <c r="K739" s="92"/>
    </row>
    <row r="740" spans="1:11" ht="28">
      <c r="A740" s="355" t="s">
        <v>4098</v>
      </c>
      <c r="B740" s="356" t="s">
        <v>4480</v>
      </c>
      <c r="C740" s="356">
        <v>2025049</v>
      </c>
      <c r="D740" s="357">
        <v>45919</v>
      </c>
      <c r="E740" s="356" t="s">
        <v>2998</v>
      </c>
      <c r="F740" s="356" t="s">
        <v>4481</v>
      </c>
      <c r="G740" s="356">
        <v>50119231</v>
      </c>
      <c r="H740" s="356" t="s">
        <v>4482</v>
      </c>
      <c r="I740" s="361">
        <v>120</v>
      </c>
      <c r="J740" s="360"/>
      <c r="K740" s="92"/>
    </row>
    <row r="741" spans="1:11" ht="14.5">
      <c r="A741" s="324" t="s">
        <v>2996</v>
      </c>
      <c r="B741" s="326" t="s">
        <v>3039</v>
      </c>
      <c r="C741" s="326">
        <v>509024028</v>
      </c>
      <c r="D741" s="337">
        <v>45917</v>
      </c>
      <c r="E741" s="326" t="s">
        <v>3040</v>
      </c>
      <c r="F741" s="326" t="s">
        <v>3041</v>
      </c>
      <c r="G741" s="326"/>
      <c r="H741" s="326" t="s">
        <v>3004</v>
      </c>
      <c r="I741" s="338">
        <v>20</v>
      </c>
      <c r="J741" s="347"/>
      <c r="K741" s="92"/>
    </row>
    <row r="742" spans="1:11" ht="14.5">
      <c r="A742" s="324" t="s">
        <v>2996</v>
      </c>
      <c r="B742" s="325" t="s">
        <v>3053</v>
      </c>
      <c r="C742" s="325">
        <v>25184</v>
      </c>
      <c r="D742" s="336">
        <v>45917</v>
      </c>
      <c r="E742" s="325" t="s">
        <v>2998</v>
      </c>
      <c r="F742" s="325" t="s">
        <v>3054</v>
      </c>
      <c r="G742" s="325"/>
      <c r="H742" s="326" t="s">
        <v>3004</v>
      </c>
      <c r="I742" s="339">
        <v>379.45</v>
      </c>
      <c r="J742" s="347"/>
      <c r="K742" s="92"/>
    </row>
    <row r="743" spans="1:11" ht="14.5">
      <c r="A743" s="324" t="s">
        <v>2996</v>
      </c>
      <c r="B743" s="326" t="s">
        <v>3050</v>
      </c>
      <c r="C743" s="326">
        <v>509024028</v>
      </c>
      <c r="D743" s="337">
        <v>45917</v>
      </c>
      <c r="E743" s="326" t="s">
        <v>3051</v>
      </c>
      <c r="F743" s="326" t="s">
        <v>3052</v>
      </c>
      <c r="G743" s="326"/>
      <c r="H743" s="326" t="s">
        <v>3004</v>
      </c>
      <c r="I743" s="338">
        <v>490</v>
      </c>
      <c r="J743" s="347"/>
      <c r="K743" s="92"/>
    </row>
    <row r="744" spans="1:11" ht="14.5">
      <c r="A744" s="324" t="s">
        <v>2996</v>
      </c>
      <c r="B744" s="325" t="s">
        <v>3047</v>
      </c>
      <c r="C744" s="325">
        <v>509024028</v>
      </c>
      <c r="D744" s="336">
        <v>45917</v>
      </c>
      <c r="E744" s="325" t="s">
        <v>3048</v>
      </c>
      <c r="F744" s="325" t="s">
        <v>3049</v>
      </c>
      <c r="G744" s="325"/>
      <c r="H744" s="326" t="s">
        <v>3004</v>
      </c>
      <c r="I744" s="339">
        <v>11.54</v>
      </c>
      <c r="J744" s="347"/>
      <c r="K744" s="92"/>
    </row>
    <row r="745" spans="1:11" ht="14.5">
      <c r="A745" s="324" t="s">
        <v>2996</v>
      </c>
      <c r="B745" s="326" t="s">
        <v>3045</v>
      </c>
      <c r="C745" s="326">
        <v>509024028</v>
      </c>
      <c r="D745" s="337">
        <v>45917</v>
      </c>
      <c r="E745" s="326" t="s">
        <v>3043</v>
      </c>
      <c r="F745" s="326" t="s">
        <v>3046</v>
      </c>
      <c r="G745" s="326"/>
      <c r="H745" s="326" t="s">
        <v>3004</v>
      </c>
      <c r="I745" s="338">
        <v>121.83</v>
      </c>
      <c r="J745" s="347"/>
      <c r="K745" s="92"/>
    </row>
    <row r="746" spans="1:11" ht="14.5">
      <c r="A746" s="324" t="s">
        <v>2996</v>
      </c>
      <c r="B746" s="325" t="s">
        <v>3042</v>
      </c>
      <c r="C746" s="325">
        <v>509024028</v>
      </c>
      <c r="D746" s="336">
        <v>45917</v>
      </c>
      <c r="E746" s="325" t="s">
        <v>3043</v>
      </c>
      <c r="F746" s="325" t="s">
        <v>3044</v>
      </c>
      <c r="G746" s="325"/>
      <c r="H746" s="326" t="s">
        <v>3004</v>
      </c>
      <c r="I746" s="339">
        <v>38</v>
      </c>
      <c r="J746" s="347"/>
      <c r="K746" s="92"/>
    </row>
    <row r="747" spans="1:11" ht="14.5">
      <c r="A747" s="324" t="s">
        <v>3330</v>
      </c>
      <c r="B747" s="325" t="s">
        <v>3400</v>
      </c>
      <c r="C747" s="325">
        <v>25180</v>
      </c>
      <c r="D747" s="336">
        <v>45917</v>
      </c>
      <c r="E747" s="325" t="s">
        <v>2998</v>
      </c>
      <c r="F747" s="325" t="s">
        <v>3401</v>
      </c>
      <c r="G747" s="325"/>
      <c r="H747" s="325" t="s">
        <v>3333</v>
      </c>
      <c r="I747" s="339">
        <v>756.88</v>
      </c>
      <c r="J747" s="347"/>
      <c r="K747" s="92"/>
    </row>
    <row r="748" spans="1:11" ht="14.5">
      <c r="A748" s="324" t="s">
        <v>3957</v>
      </c>
      <c r="B748" s="325" t="s">
        <v>4043</v>
      </c>
      <c r="C748" s="325">
        <v>509018023</v>
      </c>
      <c r="D748" s="336">
        <v>45917</v>
      </c>
      <c r="E748" s="325" t="s">
        <v>4044</v>
      </c>
      <c r="F748" s="325" t="s">
        <v>4045</v>
      </c>
      <c r="G748" s="325"/>
      <c r="H748" s="325" t="s">
        <v>3966</v>
      </c>
      <c r="I748" s="342">
        <v>10</v>
      </c>
      <c r="J748" s="347"/>
      <c r="K748" s="92"/>
    </row>
    <row r="749" spans="1:11" ht="14.5">
      <c r="A749" s="324" t="s">
        <v>3957</v>
      </c>
      <c r="B749" s="325" t="s">
        <v>4049</v>
      </c>
      <c r="C749" s="325">
        <v>509018023</v>
      </c>
      <c r="D749" s="336">
        <v>45917</v>
      </c>
      <c r="E749" s="325" t="s">
        <v>4050</v>
      </c>
      <c r="F749" s="325" t="s">
        <v>4051</v>
      </c>
      <c r="G749" s="325"/>
      <c r="H749" s="325" t="s">
        <v>3966</v>
      </c>
      <c r="I749" s="342">
        <v>9</v>
      </c>
      <c r="J749" s="347"/>
      <c r="K749" s="92"/>
    </row>
    <row r="750" spans="1:11" ht="43.5">
      <c r="A750" s="324" t="s">
        <v>3957</v>
      </c>
      <c r="B750" s="326" t="s">
        <v>4052</v>
      </c>
      <c r="C750" s="326">
        <v>509018023</v>
      </c>
      <c r="D750" s="337">
        <v>45917</v>
      </c>
      <c r="E750" s="326" t="s">
        <v>5339</v>
      </c>
      <c r="F750" s="326" t="s">
        <v>5340</v>
      </c>
      <c r="G750" s="326"/>
      <c r="H750" s="326" t="s">
        <v>3966</v>
      </c>
      <c r="I750" s="343">
        <v>9</v>
      </c>
      <c r="J750" s="347"/>
      <c r="K750" s="92"/>
    </row>
    <row r="751" spans="1:11" ht="14.5">
      <c r="A751" s="324" t="s">
        <v>3957</v>
      </c>
      <c r="B751" s="325" t="s">
        <v>4053</v>
      </c>
      <c r="C751" s="325">
        <v>509018023</v>
      </c>
      <c r="D751" s="336">
        <v>45917</v>
      </c>
      <c r="E751" s="325" t="s">
        <v>4054</v>
      </c>
      <c r="F751" s="325" t="s">
        <v>4055</v>
      </c>
      <c r="G751" s="325"/>
      <c r="H751" s="325" t="s">
        <v>3966</v>
      </c>
      <c r="I751" s="342">
        <v>25</v>
      </c>
      <c r="J751" s="347"/>
      <c r="K751" s="92"/>
    </row>
    <row r="752" spans="1:11" ht="14.5">
      <c r="A752" s="324" t="s">
        <v>3957</v>
      </c>
      <c r="B752" s="326" t="s">
        <v>4046</v>
      </c>
      <c r="C752" s="326">
        <v>509018023</v>
      </c>
      <c r="D752" s="337">
        <v>45917</v>
      </c>
      <c r="E752" s="326" t="s">
        <v>3115</v>
      </c>
      <c r="F752" s="326" t="s">
        <v>4045</v>
      </c>
      <c r="G752" s="326"/>
      <c r="H752" s="326" t="s">
        <v>3966</v>
      </c>
      <c r="I752" s="343">
        <v>10</v>
      </c>
      <c r="J752" s="347"/>
      <c r="K752" s="92"/>
    </row>
    <row r="753" spans="1:11" ht="14.5">
      <c r="A753" s="324" t="s">
        <v>3957</v>
      </c>
      <c r="B753" s="325" t="s">
        <v>4047</v>
      </c>
      <c r="C753" s="325">
        <v>509018023</v>
      </c>
      <c r="D753" s="336">
        <v>45917</v>
      </c>
      <c r="E753" s="325" t="s">
        <v>4048</v>
      </c>
      <c r="F753" s="325" t="s">
        <v>4045</v>
      </c>
      <c r="G753" s="325"/>
      <c r="H753" s="325" t="s">
        <v>3966</v>
      </c>
      <c r="I753" s="342">
        <v>10</v>
      </c>
      <c r="J753" s="347"/>
      <c r="K753" s="92"/>
    </row>
    <row r="754" spans="1:11" ht="14">
      <c r="A754" s="355" t="s">
        <v>4098</v>
      </c>
      <c r="B754" s="356" t="s">
        <v>4487</v>
      </c>
      <c r="C754" s="356">
        <v>1000129625</v>
      </c>
      <c r="D754" s="357">
        <v>45919</v>
      </c>
      <c r="E754" s="356" t="s">
        <v>2998</v>
      </c>
      <c r="F754" s="356" t="s">
        <v>4488</v>
      </c>
      <c r="G754" s="356">
        <v>35774282</v>
      </c>
      <c r="H754" s="356" t="s">
        <v>4489</v>
      </c>
      <c r="I754" s="361">
        <v>196.71</v>
      </c>
      <c r="J754" s="360"/>
      <c r="K754" s="92"/>
    </row>
    <row r="755" spans="1:11" ht="29">
      <c r="A755" s="324" t="s">
        <v>4621</v>
      </c>
      <c r="B755" s="326" t="s">
        <v>5008</v>
      </c>
      <c r="C755" s="326">
        <v>511104</v>
      </c>
      <c r="D755" s="336">
        <v>45966</v>
      </c>
      <c r="E755" s="326" t="s">
        <v>4767</v>
      </c>
      <c r="F755" s="326" t="s">
        <v>5574</v>
      </c>
      <c r="G755" s="326">
        <v>151700</v>
      </c>
      <c r="H755" s="326" t="s">
        <v>4999</v>
      </c>
      <c r="I755" s="338">
        <v>57.67</v>
      </c>
      <c r="J755" s="347"/>
      <c r="K755" s="92"/>
    </row>
    <row r="756" spans="1:11" ht="14">
      <c r="A756" s="355" t="s">
        <v>4098</v>
      </c>
      <c r="B756" s="362" t="s">
        <v>4477</v>
      </c>
      <c r="C756" s="362">
        <v>509017</v>
      </c>
      <c r="D756" s="357">
        <v>45917</v>
      </c>
      <c r="E756" s="362"/>
      <c r="F756" s="362" t="s">
        <v>4940</v>
      </c>
      <c r="G756" s="362"/>
      <c r="H756" s="362" t="s">
        <v>4116</v>
      </c>
      <c r="I756" s="364">
        <v>99.19</v>
      </c>
      <c r="J756" s="360"/>
      <c r="K756" s="92"/>
    </row>
    <row r="757" spans="1:11" ht="14">
      <c r="A757" s="355" t="s">
        <v>4098</v>
      </c>
      <c r="B757" s="356" t="s">
        <v>4476</v>
      </c>
      <c r="C757" s="356">
        <v>509016</v>
      </c>
      <c r="D757" s="357">
        <v>45917</v>
      </c>
      <c r="E757" s="356" t="s">
        <v>3732</v>
      </c>
      <c r="F757" s="356" t="s">
        <v>4940</v>
      </c>
      <c r="G757" s="356"/>
      <c r="H757" s="356" t="s">
        <v>4160</v>
      </c>
      <c r="I757" s="361">
        <v>102.75</v>
      </c>
      <c r="J757" s="360"/>
      <c r="K757" s="92"/>
    </row>
    <row r="758" spans="1:11" ht="29">
      <c r="A758" s="324" t="s">
        <v>4621</v>
      </c>
      <c r="B758" s="326" t="s">
        <v>5004</v>
      </c>
      <c r="C758" s="326">
        <v>511100</v>
      </c>
      <c r="D758" s="336">
        <v>45966</v>
      </c>
      <c r="E758" s="326" t="s">
        <v>4961</v>
      </c>
      <c r="F758" s="326" t="s">
        <v>5575</v>
      </c>
      <c r="G758" s="326">
        <v>151700</v>
      </c>
      <c r="H758" s="326" t="s">
        <v>4999</v>
      </c>
      <c r="I758" s="338">
        <v>544.67999999999995</v>
      </c>
      <c r="J758" s="347"/>
      <c r="K758" s="92"/>
    </row>
    <row r="759" spans="1:11" ht="29">
      <c r="A759" s="324" t="s">
        <v>4621</v>
      </c>
      <c r="B759" s="325" t="s">
        <v>5005</v>
      </c>
      <c r="C759" s="325">
        <v>511101</v>
      </c>
      <c r="D759" s="336">
        <v>45966</v>
      </c>
      <c r="E759" s="325" t="s">
        <v>4767</v>
      </c>
      <c r="F759" s="325" t="s">
        <v>5574</v>
      </c>
      <c r="G759" s="325">
        <v>151700</v>
      </c>
      <c r="H759" s="325" t="s">
        <v>4999</v>
      </c>
      <c r="I759" s="339">
        <v>16.02</v>
      </c>
      <c r="J759" s="347"/>
      <c r="K759" s="92"/>
    </row>
    <row r="760" spans="1:11" ht="14">
      <c r="A760" s="355" t="s">
        <v>4098</v>
      </c>
      <c r="B760" s="356" t="s">
        <v>4490</v>
      </c>
      <c r="C760" s="356">
        <v>2025084</v>
      </c>
      <c r="D760" s="357">
        <v>45922</v>
      </c>
      <c r="E760" s="356" t="s">
        <v>2998</v>
      </c>
      <c r="F760" s="356" t="s">
        <v>5809</v>
      </c>
      <c r="G760" s="356">
        <v>36738646</v>
      </c>
      <c r="H760" s="356" t="s">
        <v>4491</v>
      </c>
      <c r="I760" s="361">
        <v>281.5</v>
      </c>
      <c r="J760" s="360"/>
      <c r="K760" s="92"/>
    </row>
    <row r="761" spans="1:11" ht="29">
      <c r="A761" s="324" t="s">
        <v>4621</v>
      </c>
      <c r="B761" s="326" t="s">
        <v>5007</v>
      </c>
      <c r="C761" s="326">
        <v>511103</v>
      </c>
      <c r="D761" s="336">
        <v>45966</v>
      </c>
      <c r="E761" s="326" t="s">
        <v>4767</v>
      </c>
      <c r="F761" s="326" t="s">
        <v>5574</v>
      </c>
      <c r="G761" s="326">
        <v>151700</v>
      </c>
      <c r="H761" s="326" t="s">
        <v>4999</v>
      </c>
      <c r="I761" s="338">
        <v>57.67</v>
      </c>
      <c r="J761" s="347"/>
      <c r="K761" s="92"/>
    </row>
    <row r="762" spans="1:11" ht="14">
      <c r="A762" s="355" t="s">
        <v>4098</v>
      </c>
      <c r="B762" s="362" t="s">
        <v>4492</v>
      </c>
      <c r="C762" s="362">
        <v>250076486</v>
      </c>
      <c r="D762" s="363">
        <v>45922</v>
      </c>
      <c r="E762" s="362" t="s">
        <v>2998</v>
      </c>
      <c r="F762" s="362" t="s">
        <v>4493</v>
      </c>
      <c r="G762" s="362">
        <v>35710691</v>
      </c>
      <c r="H762" s="362" t="s">
        <v>4165</v>
      </c>
      <c r="I762" s="364">
        <v>419.04</v>
      </c>
      <c r="J762" s="360"/>
      <c r="K762" s="92"/>
    </row>
    <row r="763" spans="1:11" ht="14.5">
      <c r="A763" s="324" t="s">
        <v>3330</v>
      </c>
      <c r="B763" s="326" t="s">
        <v>3402</v>
      </c>
      <c r="C763" s="326">
        <v>202506</v>
      </c>
      <c r="D763" s="337">
        <v>45922</v>
      </c>
      <c r="E763" s="326" t="s">
        <v>2998</v>
      </c>
      <c r="F763" s="326" t="s">
        <v>3403</v>
      </c>
      <c r="G763" s="326">
        <v>41307496</v>
      </c>
      <c r="H763" s="326" t="s">
        <v>3350</v>
      </c>
      <c r="I763" s="338">
        <v>500</v>
      </c>
      <c r="J763" s="347"/>
      <c r="K763" s="92"/>
    </row>
    <row r="764" spans="1:11" ht="14.5">
      <c r="A764" s="324" t="s">
        <v>2996</v>
      </c>
      <c r="B764" s="325" t="s">
        <v>3055</v>
      </c>
      <c r="C764" s="325">
        <v>25185</v>
      </c>
      <c r="D764" s="337">
        <v>45922</v>
      </c>
      <c r="E764" s="325" t="s">
        <v>2998</v>
      </c>
      <c r="F764" s="325" t="s">
        <v>3056</v>
      </c>
      <c r="G764" s="325"/>
      <c r="H764" s="326" t="s">
        <v>3004</v>
      </c>
      <c r="I764" s="339">
        <v>193.37</v>
      </c>
      <c r="J764" s="347"/>
      <c r="K764" s="92"/>
    </row>
    <row r="765" spans="1:11" ht="14.5">
      <c r="A765" s="327" t="s">
        <v>3164</v>
      </c>
      <c r="B765" s="325" t="s">
        <v>3215</v>
      </c>
      <c r="C765" s="325">
        <v>25194</v>
      </c>
      <c r="D765" s="336">
        <v>45922</v>
      </c>
      <c r="E765" s="325" t="s">
        <v>2998</v>
      </c>
      <c r="F765" s="325" t="s">
        <v>3214</v>
      </c>
      <c r="G765" s="325"/>
      <c r="H765" s="325" t="s">
        <v>3170</v>
      </c>
      <c r="I765" s="339">
        <v>52.1</v>
      </c>
      <c r="J765" s="347"/>
      <c r="K765" s="92"/>
    </row>
    <row r="766" spans="1:11" ht="14.5">
      <c r="A766" s="327" t="s">
        <v>3164</v>
      </c>
      <c r="B766" s="325" t="s">
        <v>3220</v>
      </c>
      <c r="C766" s="325">
        <v>25197</v>
      </c>
      <c r="D766" s="336">
        <v>45922</v>
      </c>
      <c r="E766" s="325" t="s">
        <v>2998</v>
      </c>
      <c r="F766" s="325" t="s">
        <v>3219</v>
      </c>
      <c r="G766" s="325"/>
      <c r="H766" s="325" t="s">
        <v>3172</v>
      </c>
      <c r="I766" s="339">
        <v>17.600000000000001</v>
      </c>
      <c r="J766" s="347"/>
      <c r="K766" s="92"/>
    </row>
    <row r="767" spans="1:11" ht="14.5">
      <c r="A767" s="327" t="s">
        <v>3164</v>
      </c>
      <c r="B767" s="325" t="s">
        <v>3213</v>
      </c>
      <c r="C767" s="325">
        <v>25193</v>
      </c>
      <c r="D767" s="336">
        <v>45922</v>
      </c>
      <c r="E767" s="325" t="s">
        <v>2998</v>
      </c>
      <c r="F767" s="325" t="s">
        <v>3214</v>
      </c>
      <c r="G767" s="325"/>
      <c r="H767" s="325" t="s">
        <v>1483</v>
      </c>
      <c r="I767" s="339">
        <v>526.17999999999995</v>
      </c>
      <c r="J767" s="347"/>
      <c r="K767" s="92"/>
    </row>
    <row r="768" spans="1:11" ht="14.5">
      <c r="A768" s="327" t="s">
        <v>3164</v>
      </c>
      <c r="B768" s="326" t="s">
        <v>3218</v>
      </c>
      <c r="C768" s="326">
        <v>25196</v>
      </c>
      <c r="D768" s="336">
        <v>45922</v>
      </c>
      <c r="E768" s="326" t="s">
        <v>2998</v>
      </c>
      <c r="F768" s="326" t="s">
        <v>3219</v>
      </c>
      <c r="G768" s="326"/>
      <c r="H768" s="326" t="s">
        <v>1483</v>
      </c>
      <c r="I768" s="338">
        <v>164.1</v>
      </c>
      <c r="J768" s="347"/>
      <c r="K768" s="92"/>
    </row>
    <row r="769" spans="1:11" ht="14.5">
      <c r="A769" s="327" t="s">
        <v>3164</v>
      </c>
      <c r="B769" s="325" t="s">
        <v>3216</v>
      </c>
      <c r="C769" s="325">
        <v>25195</v>
      </c>
      <c r="D769" s="336">
        <v>45922</v>
      </c>
      <c r="E769" s="325" t="s">
        <v>2998</v>
      </c>
      <c r="F769" s="325" t="s">
        <v>3217</v>
      </c>
      <c r="G769" s="325"/>
      <c r="H769" s="325" t="s">
        <v>1483</v>
      </c>
      <c r="I769" s="339">
        <v>405.79</v>
      </c>
      <c r="J769" s="347"/>
      <c r="K769" s="92"/>
    </row>
    <row r="770" spans="1:11" ht="14.5">
      <c r="A770" s="324" t="s">
        <v>3221</v>
      </c>
      <c r="B770" s="326" t="s">
        <v>3245</v>
      </c>
      <c r="C770" s="326">
        <v>509032038</v>
      </c>
      <c r="D770" s="337">
        <v>45922</v>
      </c>
      <c r="E770" s="326" t="s">
        <v>3246</v>
      </c>
      <c r="F770" s="326" t="s">
        <v>3247</v>
      </c>
      <c r="G770" s="326"/>
      <c r="H770" s="326" t="s">
        <v>3228</v>
      </c>
      <c r="I770" s="338">
        <v>13</v>
      </c>
      <c r="J770" s="347"/>
      <c r="K770" s="92"/>
    </row>
    <row r="771" spans="1:11" ht="14.5">
      <c r="A771" s="324" t="s">
        <v>3221</v>
      </c>
      <c r="B771" s="326" t="s">
        <v>3242</v>
      </c>
      <c r="C771" s="326">
        <v>509032038</v>
      </c>
      <c r="D771" s="337">
        <v>45922</v>
      </c>
      <c r="E771" s="326" t="s">
        <v>3243</v>
      </c>
      <c r="F771" s="326" t="s">
        <v>3244</v>
      </c>
      <c r="G771" s="326"/>
      <c r="H771" s="326" t="s">
        <v>3228</v>
      </c>
      <c r="I771" s="338">
        <v>21</v>
      </c>
      <c r="J771" s="347"/>
      <c r="K771" s="92"/>
    </row>
    <row r="772" spans="1:11" ht="14.5">
      <c r="A772" s="324" t="s">
        <v>3221</v>
      </c>
      <c r="B772" s="325" t="s">
        <v>3248</v>
      </c>
      <c r="C772" s="325">
        <v>509032038</v>
      </c>
      <c r="D772" s="337">
        <v>45922</v>
      </c>
      <c r="E772" s="325" t="s">
        <v>3249</v>
      </c>
      <c r="F772" s="325" t="s">
        <v>3250</v>
      </c>
      <c r="G772" s="325"/>
      <c r="H772" s="325" t="s">
        <v>3228</v>
      </c>
      <c r="I772" s="339">
        <v>13.45</v>
      </c>
      <c r="J772" s="347"/>
      <c r="K772" s="92"/>
    </row>
    <row r="773" spans="1:11" ht="14.5">
      <c r="A773" s="324" t="s">
        <v>3221</v>
      </c>
      <c r="B773" s="325" t="s">
        <v>3251</v>
      </c>
      <c r="C773" s="325">
        <v>509032038</v>
      </c>
      <c r="D773" s="337">
        <v>45922</v>
      </c>
      <c r="E773" s="325" t="s">
        <v>3048</v>
      </c>
      <c r="F773" s="325" t="s">
        <v>3252</v>
      </c>
      <c r="G773" s="325"/>
      <c r="H773" s="325" t="s">
        <v>3228</v>
      </c>
      <c r="I773" s="339">
        <v>14.4</v>
      </c>
      <c r="J773" s="347"/>
      <c r="K773" s="92"/>
    </row>
    <row r="774" spans="1:11" ht="14.5">
      <c r="A774" s="324" t="s">
        <v>3292</v>
      </c>
      <c r="B774" s="326" t="s">
        <v>3316</v>
      </c>
      <c r="C774" s="326">
        <v>25200</v>
      </c>
      <c r="D774" s="337">
        <v>45922</v>
      </c>
      <c r="E774" s="326" t="s">
        <v>2998</v>
      </c>
      <c r="F774" s="326" t="s">
        <v>3317</v>
      </c>
      <c r="G774" s="326"/>
      <c r="H774" s="326" t="s">
        <v>1485</v>
      </c>
      <c r="I774" s="338">
        <v>2449.29</v>
      </c>
      <c r="J774" s="347"/>
      <c r="K774" s="92"/>
    </row>
    <row r="775" spans="1:11" ht="29">
      <c r="A775" s="324" t="s">
        <v>3957</v>
      </c>
      <c r="B775" s="325" t="s">
        <v>4070</v>
      </c>
      <c r="C775" s="325">
        <v>725</v>
      </c>
      <c r="D775" s="336">
        <v>45924</v>
      </c>
      <c r="E775" s="325" t="s">
        <v>2998</v>
      </c>
      <c r="F775" s="325" t="s">
        <v>4071</v>
      </c>
      <c r="G775" s="325">
        <v>37056069</v>
      </c>
      <c r="H775" s="325" t="s">
        <v>4021</v>
      </c>
      <c r="I775" s="339">
        <v>1116</v>
      </c>
      <c r="J775" s="347"/>
      <c r="K775" s="92"/>
    </row>
    <row r="776" spans="1:11" ht="14.5">
      <c r="A776" s="327" t="s">
        <v>3455</v>
      </c>
      <c r="B776" s="325" t="s">
        <v>3533</v>
      </c>
      <c r="C776" s="325">
        <v>25190</v>
      </c>
      <c r="D776" s="337">
        <v>45922</v>
      </c>
      <c r="E776" s="325" t="s">
        <v>2998</v>
      </c>
      <c r="F776" s="325" t="s">
        <v>3532</v>
      </c>
      <c r="G776" s="325"/>
      <c r="H776" s="325" t="s">
        <v>3484</v>
      </c>
      <c r="I776" s="339">
        <v>96.8</v>
      </c>
      <c r="J776" s="347"/>
      <c r="K776" s="92"/>
    </row>
    <row r="777" spans="1:11" ht="14.5">
      <c r="A777" s="327" t="s">
        <v>3455</v>
      </c>
      <c r="B777" s="326" t="s">
        <v>3531</v>
      </c>
      <c r="C777" s="326">
        <v>25189</v>
      </c>
      <c r="D777" s="337">
        <v>45922</v>
      </c>
      <c r="E777" s="326" t="s">
        <v>2998</v>
      </c>
      <c r="F777" s="326" t="s">
        <v>3532</v>
      </c>
      <c r="G777" s="326"/>
      <c r="H777" s="326" t="s">
        <v>1488</v>
      </c>
      <c r="I777" s="338">
        <v>387.43</v>
      </c>
      <c r="J777" s="347"/>
      <c r="K777" s="92"/>
    </row>
    <row r="778" spans="1:11" ht="14.5">
      <c r="A778" s="327" t="s">
        <v>3455</v>
      </c>
      <c r="B778" s="325" t="s">
        <v>3534</v>
      </c>
      <c r="C778" s="325">
        <v>25191</v>
      </c>
      <c r="D778" s="337">
        <v>45922</v>
      </c>
      <c r="E778" s="325" t="s">
        <v>2998</v>
      </c>
      <c r="F778" s="325" t="s">
        <v>3535</v>
      </c>
      <c r="G778" s="325"/>
      <c r="H778" s="325" t="s">
        <v>1488</v>
      </c>
      <c r="I778" s="339">
        <v>462.78</v>
      </c>
      <c r="J778" s="347"/>
      <c r="K778" s="92"/>
    </row>
    <row r="779" spans="1:11" ht="14.5">
      <c r="A779" s="327" t="s">
        <v>3455</v>
      </c>
      <c r="B779" s="326" t="s">
        <v>3536</v>
      </c>
      <c r="C779" s="326">
        <v>25192</v>
      </c>
      <c r="D779" s="337">
        <v>45922</v>
      </c>
      <c r="E779" s="326" t="s">
        <v>2998</v>
      </c>
      <c r="F779" s="326" t="s">
        <v>3535</v>
      </c>
      <c r="G779" s="326"/>
      <c r="H779" s="326" t="s">
        <v>3484</v>
      </c>
      <c r="I779" s="338">
        <v>123.2</v>
      </c>
      <c r="J779" s="347"/>
      <c r="K779" s="92"/>
    </row>
    <row r="780" spans="1:11" ht="14.5">
      <c r="A780" s="327" t="s">
        <v>3455</v>
      </c>
      <c r="B780" s="325" t="s">
        <v>3537</v>
      </c>
      <c r="C780" s="325">
        <v>25198</v>
      </c>
      <c r="D780" s="336">
        <v>45922</v>
      </c>
      <c r="E780" s="325" t="s">
        <v>2998</v>
      </c>
      <c r="F780" s="325" t="s">
        <v>3538</v>
      </c>
      <c r="G780" s="325"/>
      <c r="H780" s="325" t="s">
        <v>1488</v>
      </c>
      <c r="I780" s="339">
        <v>428.67</v>
      </c>
      <c r="J780" s="347"/>
      <c r="K780" s="92"/>
    </row>
    <row r="781" spans="1:11" ht="14.5">
      <c r="A781" s="327" t="s">
        <v>3455</v>
      </c>
      <c r="B781" s="326" t="s">
        <v>3539</v>
      </c>
      <c r="C781" s="326">
        <v>25199</v>
      </c>
      <c r="D781" s="337">
        <v>45922</v>
      </c>
      <c r="E781" s="326" t="s">
        <v>2998</v>
      </c>
      <c r="F781" s="326" t="s">
        <v>3538</v>
      </c>
      <c r="G781" s="326"/>
      <c r="H781" s="326" t="s">
        <v>3484</v>
      </c>
      <c r="I781" s="338">
        <v>114.4</v>
      </c>
      <c r="J781" s="347"/>
      <c r="K781" s="92"/>
    </row>
    <row r="782" spans="1:11" ht="25">
      <c r="A782" s="350" t="s">
        <v>4621</v>
      </c>
      <c r="B782" s="351" t="s">
        <v>2997</v>
      </c>
      <c r="C782" s="351">
        <v>104</v>
      </c>
      <c r="D782" s="352">
        <v>45743</v>
      </c>
      <c r="E782" s="351" t="s">
        <v>2998</v>
      </c>
      <c r="F782" s="351" t="s">
        <v>4629</v>
      </c>
      <c r="G782" s="351"/>
      <c r="H782" s="351" t="s">
        <v>3000</v>
      </c>
      <c r="I782" s="353">
        <f>10086.09-0.55</f>
        <v>10085.540000000001</v>
      </c>
      <c r="J782" s="347"/>
      <c r="K782" s="92"/>
    </row>
    <row r="783" spans="1:11" ht="14.5">
      <c r="A783" s="324" t="s">
        <v>3957</v>
      </c>
      <c r="B783" s="325" t="s">
        <v>4056</v>
      </c>
      <c r="C783" s="325">
        <v>25186</v>
      </c>
      <c r="D783" s="337">
        <v>45922</v>
      </c>
      <c r="E783" s="325" t="s">
        <v>2998</v>
      </c>
      <c r="F783" s="325" t="s">
        <v>4057</v>
      </c>
      <c r="G783" s="325"/>
      <c r="H783" s="325" t="s">
        <v>3966</v>
      </c>
      <c r="I783" s="339">
        <v>131.06</v>
      </c>
      <c r="J783" s="347"/>
      <c r="K783" s="92"/>
    </row>
    <row r="784" spans="1:11" ht="14.5">
      <c r="A784" s="324" t="s">
        <v>3957</v>
      </c>
      <c r="B784" s="326" t="s">
        <v>4058</v>
      </c>
      <c r="C784" s="326">
        <v>25187</v>
      </c>
      <c r="D784" s="337">
        <v>45922</v>
      </c>
      <c r="E784" s="326" t="s">
        <v>2998</v>
      </c>
      <c r="F784" s="326" t="s">
        <v>4057</v>
      </c>
      <c r="G784" s="326"/>
      <c r="H784" s="326" t="s">
        <v>1494</v>
      </c>
      <c r="I784" s="338">
        <v>8.8000000000000007</v>
      </c>
      <c r="J784" s="347"/>
      <c r="K784" s="92"/>
    </row>
    <row r="785" spans="1:11" ht="14.5">
      <c r="A785" s="324" t="s">
        <v>3957</v>
      </c>
      <c r="B785" s="326" t="s">
        <v>4064</v>
      </c>
      <c r="C785" s="326">
        <v>25205</v>
      </c>
      <c r="D785" s="336">
        <v>45922</v>
      </c>
      <c r="E785" s="326" t="s">
        <v>2998</v>
      </c>
      <c r="F785" s="326" t="s">
        <v>4063</v>
      </c>
      <c r="G785" s="326"/>
      <c r="H785" s="326" t="s">
        <v>1494</v>
      </c>
      <c r="I785" s="338">
        <v>120.25</v>
      </c>
      <c r="J785" s="347"/>
      <c r="K785" s="92"/>
    </row>
    <row r="786" spans="1:11" ht="14.5">
      <c r="A786" s="324" t="s">
        <v>3957</v>
      </c>
      <c r="B786" s="326" t="s">
        <v>4059</v>
      </c>
      <c r="C786" s="326">
        <v>25202</v>
      </c>
      <c r="D786" s="337">
        <v>45922</v>
      </c>
      <c r="E786" s="326" t="s">
        <v>2998</v>
      </c>
      <c r="F786" s="326" t="s">
        <v>4060</v>
      </c>
      <c r="G786" s="326"/>
      <c r="H786" s="326" t="s">
        <v>3966</v>
      </c>
      <c r="I786" s="338">
        <v>175.57</v>
      </c>
      <c r="J786" s="347"/>
      <c r="K786" s="92"/>
    </row>
    <row r="787" spans="1:11" ht="14.5">
      <c r="A787" s="324" t="s">
        <v>3957</v>
      </c>
      <c r="B787" s="326" t="s">
        <v>4062</v>
      </c>
      <c r="C787" s="326">
        <v>25204</v>
      </c>
      <c r="D787" s="337">
        <v>45922</v>
      </c>
      <c r="E787" s="326" t="s">
        <v>2998</v>
      </c>
      <c r="F787" s="326" t="s">
        <v>4063</v>
      </c>
      <c r="G787" s="326"/>
      <c r="H787" s="326" t="s">
        <v>3966</v>
      </c>
      <c r="I787" s="338">
        <v>1032.4000000000001</v>
      </c>
      <c r="J787" s="347"/>
      <c r="K787" s="92"/>
    </row>
    <row r="788" spans="1:11" ht="14.5">
      <c r="A788" s="324" t="s">
        <v>3957</v>
      </c>
      <c r="B788" s="325" t="s">
        <v>4061</v>
      </c>
      <c r="C788" s="325">
        <v>25203</v>
      </c>
      <c r="D788" s="336">
        <v>45922</v>
      </c>
      <c r="E788" s="325" t="s">
        <v>2998</v>
      </c>
      <c r="F788" s="325" t="s">
        <v>4060</v>
      </c>
      <c r="G788" s="325"/>
      <c r="H788" s="325" t="s">
        <v>1494</v>
      </c>
      <c r="I788" s="339">
        <v>13.1</v>
      </c>
      <c r="J788" s="347"/>
      <c r="K788" s="92"/>
    </row>
    <row r="789" spans="1:11" ht="14.5">
      <c r="A789" s="324" t="s">
        <v>3957</v>
      </c>
      <c r="B789" s="325" t="s">
        <v>4067</v>
      </c>
      <c r="C789" s="325">
        <v>25207</v>
      </c>
      <c r="D789" s="336">
        <v>45922</v>
      </c>
      <c r="E789" s="325" t="s">
        <v>2998</v>
      </c>
      <c r="F789" s="325" t="s">
        <v>4068</v>
      </c>
      <c r="G789" s="325"/>
      <c r="H789" s="325" t="s">
        <v>3966</v>
      </c>
      <c r="I789" s="339">
        <v>116.11</v>
      </c>
      <c r="J789" s="347"/>
      <c r="K789" s="92"/>
    </row>
    <row r="790" spans="1:11" ht="14.5">
      <c r="A790" s="324" t="s">
        <v>3957</v>
      </c>
      <c r="B790" s="325" t="s">
        <v>4069</v>
      </c>
      <c r="C790" s="325">
        <v>25208</v>
      </c>
      <c r="D790" s="336">
        <v>45922</v>
      </c>
      <c r="E790" s="325" t="s">
        <v>2998</v>
      </c>
      <c r="F790" s="325" t="s">
        <v>4068</v>
      </c>
      <c r="G790" s="325"/>
      <c r="H790" s="325" t="s">
        <v>1494</v>
      </c>
      <c r="I790" s="339">
        <v>8.8000000000000007</v>
      </c>
      <c r="J790" s="347"/>
      <c r="K790" s="92"/>
    </row>
    <row r="791" spans="1:11" ht="14.5">
      <c r="A791" s="324" t="s">
        <v>3221</v>
      </c>
      <c r="B791" s="325" t="s">
        <v>3235</v>
      </c>
      <c r="C791" s="325">
        <v>509032038</v>
      </c>
      <c r="D791" s="337">
        <v>45922</v>
      </c>
      <c r="E791" s="325" t="s">
        <v>3236</v>
      </c>
      <c r="F791" s="325" t="s">
        <v>3237</v>
      </c>
      <c r="G791" s="325"/>
      <c r="H791" s="325" t="s">
        <v>3228</v>
      </c>
      <c r="I791" s="339">
        <v>10</v>
      </c>
      <c r="J791" s="347"/>
      <c r="K791" s="92"/>
    </row>
    <row r="792" spans="1:11" ht="14.5">
      <c r="A792" s="324" t="s">
        <v>3221</v>
      </c>
      <c r="B792" s="326" t="s">
        <v>3238</v>
      </c>
      <c r="C792" s="326">
        <v>509032038</v>
      </c>
      <c r="D792" s="337">
        <v>45922</v>
      </c>
      <c r="E792" s="326" t="s">
        <v>3239</v>
      </c>
      <c r="F792" s="326" t="s">
        <v>3237</v>
      </c>
      <c r="G792" s="326"/>
      <c r="H792" s="326" t="s">
        <v>3228</v>
      </c>
      <c r="I792" s="338">
        <v>10</v>
      </c>
      <c r="J792" s="347"/>
      <c r="K792" s="92"/>
    </row>
    <row r="793" spans="1:11" ht="14.5">
      <c r="A793" s="324" t="s">
        <v>3221</v>
      </c>
      <c r="B793" s="326" t="s">
        <v>3240</v>
      </c>
      <c r="C793" s="326">
        <v>509032038</v>
      </c>
      <c r="D793" s="337">
        <v>45922</v>
      </c>
      <c r="E793" s="326" t="s">
        <v>3241</v>
      </c>
      <c r="F793" s="326" t="s">
        <v>3237</v>
      </c>
      <c r="G793" s="326"/>
      <c r="H793" s="326" t="s">
        <v>3228</v>
      </c>
      <c r="I793" s="338">
        <v>10</v>
      </c>
      <c r="J793" s="347"/>
      <c r="K793" s="92"/>
    </row>
    <row r="794" spans="1:11" ht="29">
      <c r="A794" s="324" t="s">
        <v>4621</v>
      </c>
      <c r="B794" s="325" t="s">
        <v>4993</v>
      </c>
      <c r="C794" s="325">
        <v>20254582</v>
      </c>
      <c r="D794" s="336">
        <v>45967</v>
      </c>
      <c r="E794" s="325" t="s">
        <v>2998</v>
      </c>
      <c r="F794" s="325" t="s">
        <v>5834</v>
      </c>
      <c r="G794" s="325">
        <v>45268193</v>
      </c>
      <c r="H794" s="325" t="s">
        <v>4264</v>
      </c>
      <c r="I794" s="339">
        <v>150.4</v>
      </c>
      <c r="J794" s="347"/>
      <c r="K794" s="92"/>
    </row>
    <row r="795" spans="1:11" ht="14.5">
      <c r="A795" s="327" t="s">
        <v>5023</v>
      </c>
      <c r="B795" s="325" t="s">
        <v>5438</v>
      </c>
      <c r="C795" s="325">
        <v>25291</v>
      </c>
      <c r="D795" s="336">
        <v>46014</v>
      </c>
      <c r="E795" s="325" t="s">
        <v>2998</v>
      </c>
      <c r="F795" s="325" t="s">
        <v>5419</v>
      </c>
      <c r="G795" s="325"/>
      <c r="H795" s="325" t="s">
        <v>3060</v>
      </c>
      <c r="I795" s="339">
        <v>-7.99</v>
      </c>
      <c r="J795" s="347"/>
      <c r="K795" s="92"/>
    </row>
    <row r="796" spans="1:11" ht="14.5">
      <c r="A796" s="324" t="s">
        <v>3057</v>
      </c>
      <c r="B796" s="326" t="s">
        <v>3144</v>
      </c>
      <c r="C796" s="326">
        <v>654107066</v>
      </c>
      <c r="D796" s="337">
        <v>45873</v>
      </c>
      <c r="E796" s="326" t="s">
        <v>2998</v>
      </c>
      <c r="F796" s="326" t="s">
        <v>5811</v>
      </c>
      <c r="G796" s="326">
        <v>55737854</v>
      </c>
      <c r="H796" s="326" t="s">
        <v>3145</v>
      </c>
      <c r="I796" s="338">
        <v>847.5</v>
      </c>
      <c r="J796" s="347"/>
      <c r="K796" s="92"/>
    </row>
    <row r="797" spans="1:11" ht="29">
      <c r="A797" s="324" t="s">
        <v>4621</v>
      </c>
      <c r="B797" s="326" t="s">
        <v>5420</v>
      </c>
      <c r="C797" s="326">
        <v>25318</v>
      </c>
      <c r="D797" s="337">
        <v>45968</v>
      </c>
      <c r="E797" s="326" t="s">
        <v>2998</v>
      </c>
      <c r="F797" s="326" t="s">
        <v>5419</v>
      </c>
      <c r="G797" s="326"/>
      <c r="H797" s="326" t="s">
        <v>5421</v>
      </c>
      <c r="I797" s="338">
        <v>479.46</v>
      </c>
      <c r="J797" s="347"/>
      <c r="K797" s="92"/>
    </row>
    <row r="798" spans="1:11" ht="14.5">
      <c r="A798" s="324" t="s">
        <v>3330</v>
      </c>
      <c r="B798" s="325" t="s">
        <v>3404</v>
      </c>
      <c r="C798" s="325">
        <v>25209</v>
      </c>
      <c r="D798" s="336">
        <v>45924</v>
      </c>
      <c r="E798" s="325" t="s">
        <v>2998</v>
      </c>
      <c r="F798" s="325" t="s">
        <v>3405</v>
      </c>
      <c r="G798" s="325"/>
      <c r="H798" s="325" t="s">
        <v>3333</v>
      </c>
      <c r="I798" s="339">
        <v>87.96</v>
      </c>
      <c r="J798" s="347"/>
      <c r="K798" s="92"/>
    </row>
    <row r="799" spans="1:11" ht="14.5">
      <c r="A799" s="324" t="s">
        <v>3057</v>
      </c>
      <c r="B799" s="325" t="s">
        <v>3146</v>
      </c>
      <c r="C799" s="325">
        <v>25212</v>
      </c>
      <c r="D799" s="336">
        <v>45924</v>
      </c>
      <c r="E799" s="325" t="s">
        <v>2998</v>
      </c>
      <c r="F799" s="325" t="s">
        <v>3147</v>
      </c>
      <c r="G799" s="325"/>
      <c r="H799" s="325" t="s">
        <v>3060</v>
      </c>
      <c r="I799" s="339">
        <v>330.5</v>
      </c>
      <c r="J799" s="347"/>
      <c r="K799" s="92"/>
    </row>
    <row r="800" spans="1:11" ht="14.5">
      <c r="A800" s="324" t="s">
        <v>3742</v>
      </c>
      <c r="B800" s="326" t="s">
        <v>3146</v>
      </c>
      <c r="C800" s="326">
        <v>25212</v>
      </c>
      <c r="D800" s="336">
        <v>45924</v>
      </c>
      <c r="E800" s="326" t="s">
        <v>2998</v>
      </c>
      <c r="F800" s="326" t="s">
        <v>3147</v>
      </c>
      <c r="G800" s="326"/>
      <c r="H800" s="326" t="s">
        <v>3060</v>
      </c>
      <c r="I800" s="338">
        <v>330.5</v>
      </c>
      <c r="J800" s="347"/>
      <c r="K800" s="92"/>
    </row>
    <row r="801" spans="1:11" ht="14.5">
      <c r="A801" s="324" t="s">
        <v>3742</v>
      </c>
      <c r="B801" s="325" t="s">
        <v>3144</v>
      </c>
      <c r="C801" s="326">
        <v>654107066</v>
      </c>
      <c r="D801" s="336">
        <v>45891</v>
      </c>
      <c r="E801" s="325" t="s">
        <v>2998</v>
      </c>
      <c r="F801" s="325" t="s">
        <v>5813</v>
      </c>
      <c r="G801" s="325">
        <v>55737854</v>
      </c>
      <c r="H801" s="325" t="s">
        <v>3145</v>
      </c>
      <c r="I801" s="339">
        <v>847.5</v>
      </c>
      <c r="J801" s="347"/>
      <c r="K801" s="92"/>
    </row>
    <row r="802" spans="1:11" ht="28">
      <c r="A802" s="355" t="s">
        <v>4098</v>
      </c>
      <c r="B802" s="362" t="s">
        <v>4499</v>
      </c>
      <c r="C802" s="362">
        <v>25211</v>
      </c>
      <c r="D802" s="363">
        <v>45924</v>
      </c>
      <c r="E802" s="362" t="s">
        <v>2998</v>
      </c>
      <c r="F802" s="362" t="s">
        <v>4500</v>
      </c>
      <c r="G802" s="362"/>
      <c r="H802" s="362" t="s">
        <v>4160</v>
      </c>
      <c r="I802" s="364">
        <v>826.85</v>
      </c>
      <c r="J802" s="360"/>
      <c r="K802" s="92"/>
    </row>
    <row r="803" spans="1:11" ht="14">
      <c r="A803" s="355" t="s">
        <v>4098</v>
      </c>
      <c r="B803" s="356" t="s">
        <v>4495</v>
      </c>
      <c r="C803" s="356">
        <v>25210</v>
      </c>
      <c r="D803" s="357">
        <v>45924</v>
      </c>
      <c r="E803" s="356" t="s">
        <v>2998</v>
      </c>
      <c r="F803" s="356" t="s">
        <v>4496</v>
      </c>
      <c r="G803" s="356">
        <v>52467660</v>
      </c>
      <c r="H803" s="356" t="s">
        <v>4285</v>
      </c>
      <c r="I803" s="361">
        <v>196.95</v>
      </c>
      <c r="J803" s="360"/>
      <c r="K803" s="92"/>
    </row>
    <row r="804" spans="1:11" ht="14">
      <c r="A804" s="355" t="s">
        <v>4098</v>
      </c>
      <c r="B804" s="356" t="s">
        <v>4501</v>
      </c>
      <c r="C804" s="356">
        <v>509039</v>
      </c>
      <c r="D804" s="357">
        <v>45924</v>
      </c>
      <c r="E804" s="356" t="s">
        <v>4502</v>
      </c>
      <c r="F804" s="356" t="s">
        <v>5814</v>
      </c>
      <c r="G804" s="356"/>
      <c r="H804" s="356" t="s">
        <v>4160</v>
      </c>
      <c r="I804" s="361">
        <v>6</v>
      </c>
      <c r="J804" s="360"/>
      <c r="K804" s="92"/>
    </row>
    <row r="805" spans="1:11" ht="14">
      <c r="A805" s="355" t="s">
        <v>4098</v>
      </c>
      <c r="B805" s="356" t="s">
        <v>4503</v>
      </c>
      <c r="C805" s="356">
        <v>22025</v>
      </c>
      <c r="D805" s="363">
        <v>45930</v>
      </c>
      <c r="E805" s="356" t="s">
        <v>2998</v>
      </c>
      <c r="F805" s="356" t="s">
        <v>5815</v>
      </c>
      <c r="G805" s="356">
        <v>32110782</v>
      </c>
      <c r="H805" s="356" t="s">
        <v>4504</v>
      </c>
      <c r="I805" s="361">
        <v>1000</v>
      </c>
      <c r="J805" s="360"/>
      <c r="K805" s="92"/>
    </row>
    <row r="806" spans="1:11" ht="14">
      <c r="A806" s="355" t="s">
        <v>4098</v>
      </c>
      <c r="B806" s="356" t="s">
        <v>4516</v>
      </c>
      <c r="C806" s="356">
        <v>25220</v>
      </c>
      <c r="D806" s="363">
        <v>45930</v>
      </c>
      <c r="E806" s="356" t="s">
        <v>2998</v>
      </c>
      <c r="F806" s="356" t="s">
        <v>4517</v>
      </c>
      <c r="G806" s="356"/>
      <c r="H806" s="356" t="s">
        <v>4518</v>
      </c>
      <c r="I806" s="361">
        <v>288.33999999999997</v>
      </c>
      <c r="J806" s="360"/>
      <c r="K806" s="92"/>
    </row>
    <row r="807" spans="1:11" ht="14.5">
      <c r="A807" s="324" t="s">
        <v>3787</v>
      </c>
      <c r="B807" s="325" t="s">
        <v>3866</v>
      </c>
      <c r="C807" s="325">
        <v>25215</v>
      </c>
      <c r="D807" s="337">
        <v>45930</v>
      </c>
      <c r="E807" s="325" t="s">
        <v>2998</v>
      </c>
      <c r="F807" s="325" t="s">
        <v>3865</v>
      </c>
      <c r="G807" s="325"/>
      <c r="H807" s="325" t="s">
        <v>3821</v>
      </c>
      <c r="I807" s="339">
        <v>457.29</v>
      </c>
      <c r="J807" s="347"/>
      <c r="K807" s="92"/>
    </row>
    <row r="808" spans="1:11" ht="14.5">
      <c r="A808" s="324" t="s">
        <v>3787</v>
      </c>
      <c r="B808" s="326" t="s">
        <v>3864</v>
      </c>
      <c r="C808" s="326">
        <v>25214</v>
      </c>
      <c r="D808" s="337">
        <v>45930</v>
      </c>
      <c r="E808" s="326" t="s">
        <v>2998</v>
      </c>
      <c r="F808" s="326" t="s">
        <v>3865</v>
      </c>
      <c r="G808" s="326"/>
      <c r="H808" s="326" t="s">
        <v>1491</v>
      </c>
      <c r="I808" s="338">
        <v>254.1</v>
      </c>
      <c r="J808" s="347"/>
      <c r="K808" s="92"/>
    </row>
    <row r="809" spans="1:11" ht="14.5">
      <c r="A809" s="324" t="s">
        <v>3787</v>
      </c>
      <c r="B809" s="326" t="s">
        <v>3870</v>
      </c>
      <c r="C809" s="326">
        <v>509040</v>
      </c>
      <c r="D809" s="337">
        <v>45930</v>
      </c>
      <c r="E809" s="326" t="s">
        <v>3871</v>
      </c>
      <c r="F809" s="326" t="s">
        <v>3872</v>
      </c>
      <c r="G809" s="326"/>
      <c r="H809" s="326" t="s">
        <v>1491</v>
      </c>
      <c r="I809" s="338">
        <v>80.52</v>
      </c>
      <c r="J809" s="347"/>
      <c r="K809" s="92"/>
    </row>
    <row r="810" spans="1:11" ht="14.5">
      <c r="A810" s="324" t="s">
        <v>3787</v>
      </c>
      <c r="B810" s="325" t="s">
        <v>3867</v>
      </c>
      <c r="C810" s="325">
        <v>25221</v>
      </c>
      <c r="D810" s="337">
        <v>45930</v>
      </c>
      <c r="E810" s="325" t="s">
        <v>2998</v>
      </c>
      <c r="F810" s="325" t="s">
        <v>3868</v>
      </c>
      <c r="G810" s="325"/>
      <c r="H810" s="325" t="s">
        <v>3821</v>
      </c>
      <c r="I810" s="339">
        <v>625.02</v>
      </c>
      <c r="J810" s="347"/>
      <c r="K810" s="92"/>
    </row>
    <row r="811" spans="1:11" ht="14.5">
      <c r="A811" s="324" t="s">
        <v>3787</v>
      </c>
      <c r="B811" s="326" t="s">
        <v>3869</v>
      </c>
      <c r="C811" s="326">
        <v>25222</v>
      </c>
      <c r="D811" s="337">
        <v>45930</v>
      </c>
      <c r="E811" s="326" t="s">
        <v>2998</v>
      </c>
      <c r="F811" s="326" t="s">
        <v>3868</v>
      </c>
      <c r="G811" s="326"/>
      <c r="H811" s="326" t="s">
        <v>1491</v>
      </c>
      <c r="I811" s="338">
        <v>351.6</v>
      </c>
      <c r="J811" s="347"/>
      <c r="K811" s="92"/>
    </row>
    <row r="812" spans="1:11" ht="14.5">
      <c r="A812" s="324" t="s">
        <v>3880</v>
      </c>
      <c r="B812" s="326" t="s">
        <v>3939</v>
      </c>
      <c r="C812" s="326">
        <v>25188</v>
      </c>
      <c r="D812" s="336">
        <v>45930</v>
      </c>
      <c r="E812" s="326" t="s">
        <v>2998</v>
      </c>
      <c r="F812" s="326" t="s">
        <v>3940</v>
      </c>
      <c r="G812" s="326"/>
      <c r="H812" s="326" t="s">
        <v>3923</v>
      </c>
      <c r="I812" s="338">
        <v>468.2</v>
      </c>
      <c r="J812" s="347"/>
      <c r="K812" s="92"/>
    </row>
    <row r="813" spans="1:11" ht="14.5">
      <c r="A813" s="324" t="s">
        <v>3957</v>
      </c>
      <c r="B813" s="326" t="s">
        <v>4065</v>
      </c>
      <c r="C813" s="326">
        <v>25206</v>
      </c>
      <c r="D813" s="336">
        <v>45930</v>
      </c>
      <c r="E813" s="326" t="s">
        <v>2998</v>
      </c>
      <c r="F813" s="326" t="s">
        <v>4066</v>
      </c>
      <c r="G813" s="326"/>
      <c r="H813" s="326" t="s">
        <v>1494</v>
      </c>
      <c r="I813" s="338">
        <v>243.22</v>
      </c>
      <c r="J813" s="347"/>
      <c r="K813" s="92"/>
    </row>
    <row r="814" spans="1:11" ht="14">
      <c r="A814" s="355" t="s">
        <v>4098</v>
      </c>
      <c r="B814" s="362" t="s">
        <v>4514</v>
      </c>
      <c r="C814" s="362">
        <v>25218</v>
      </c>
      <c r="D814" s="363">
        <v>45930</v>
      </c>
      <c r="E814" s="362"/>
      <c r="F814" s="362" t="s">
        <v>4513</v>
      </c>
      <c r="G814" s="362"/>
      <c r="H814" s="362" t="s">
        <v>4116</v>
      </c>
      <c r="I814" s="364">
        <v>22.3</v>
      </c>
      <c r="J814" s="360"/>
      <c r="K814" s="92"/>
    </row>
    <row r="815" spans="1:11" ht="14">
      <c r="A815" s="355" t="s">
        <v>4098</v>
      </c>
      <c r="B815" s="356" t="s">
        <v>4512</v>
      </c>
      <c r="C815" s="356">
        <v>25217</v>
      </c>
      <c r="D815" s="363">
        <v>45930</v>
      </c>
      <c r="E815" s="356"/>
      <c r="F815" s="356" t="s">
        <v>4513</v>
      </c>
      <c r="G815" s="356"/>
      <c r="H815" s="356" t="s">
        <v>4153</v>
      </c>
      <c r="I815" s="361">
        <v>22.3</v>
      </c>
      <c r="J815" s="360"/>
      <c r="K815" s="92"/>
    </row>
    <row r="816" spans="1:11" ht="14">
      <c r="A816" s="355" t="s">
        <v>4098</v>
      </c>
      <c r="B816" s="362" t="s">
        <v>4510</v>
      </c>
      <c r="C816" s="362">
        <v>25216</v>
      </c>
      <c r="D816" s="363">
        <v>45930</v>
      </c>
      <c r="E816" s="362" t="s">
        <v>2998</v>
      </c>
      <c r="F816" s="362" t="s">
        <v>4511</v>
      </c>
      <c r="G816" s="362"/>
      <c r="H816" s="362" t="s">
        <v>4129</v>
      </c>
      <c r="I816" s="364">
        <v>22.3</v>
      </c>
      <c r="J816" s="360"/>
      <c r="K816" s="92"/>
    </row>
    <row r="817" spans="1:11" ht="14">
      <c r="A817" s="355" t="s">
        <v>4098</v>
      </c>
      <c r="B817" s="362" t="s">
        <v>4507</v>
      </c>
      <c r="C817" s="362">
        <v>2025523</v>
      </c>
      <c r="D817" s="363">
        <v>45930</v>
      </c>
      <c r="E817" s="362" t="s">
        <v>2998</v>
      </c>
      <c r="F817" s="362" t="s">
        <v>5816</v>
      </c>
      <c r="G817" s="362">
        <v>52517268</v>
      </c>
      <c r="H817" s="362" t="s">
        <v>4342</v>
      </c>
      <c r="I817" s="364">
        <v>280</v>
      </c>
      <c r="J817" s="360"/>
      <c r="K817" s="92"/>
    </row>
    <row r="818" spans="1:11" ht="14">
      <c r="A818" s="355" t="s">
        <v>4098</v>
      </c>
      <c r="B818" s="362" t="s">
        <v>5555</v>
      </c>
      <c r="C818" s="362">
        <v>601004007</v>
      </c>
      <c r="D818" s="357">
        <v>46106</v>
      </c>
      <c r="E818" s="356" t="s">
        <v>5556</v>
      </c>
      <c r="F818" s="362" t="s">
        <v>5954</v>
      </c>
      <c r="G818" s="362"/>
      <c r="H818" s="356" t="s">
        <v>4160</v>
      </c>
      <c r="I818" s="361">
        <v>1.49</v>
      </c>
      <c r="J818" s="360"/>
      <c r="K818" s="92"/>
    </row>
    <row r="819" spans="1:11" ht="14">
      <c r="A819" s="355" t="s">
        <v>4098</v>
      </c>
      <c r="B819" s="356" t="s">
        <v>4505</v>
      </c>
      <c r="C819" s="356">
        <v>25213</v>
      </c>
      <c r="D819" s="363">
        <v>45930</v>
      </c>
      <c r="E819" s="356" t="s">
        <v>2998</v>
      </c>
      <c r="F819" s="356" t="s">
        <v>4506</v>
      </c>
      <c r="G819" s="356"/>
      <c r="H819" s="356" t="s">
        <v>4332</v>
      </c>
      <c r="I819" s="361">
        <v>438</v>
      </c>
      <c r="J819" s="360"/>
      <c r="K819" s="92"/>
    </row>
    <row r="820" spans="1:11" ht="14.5">
      <c r="A820" s="324" t="s">
        <v>3569</v>
      </c>
      <c r="B820" s="325" t="s">
        <v>3721</v>
      </c>
      <c r="C820" s="325">
        <v>72025</v>
      </c>
      <c r="D820" s="336">
        <v>45931</v>
      </c>
      <c r="E820" s="325" t="s">
        <v>2998</v>
      </c>
      <c r="F820" s="325" t="s">
        <v>3722</v>
      </c>
      <c r="G820" s="325">
        <v>46229663</v>
      </c>
      <c r="H820" s="325" t="s">
        <v>3723</v>
      </c>
      <c r="I820" s="339">
        <v>720</v>
      </c>
      <c r="J820" s="347"/>
      <c r="K820" s="92"/>
    </row>
    <row r="821" spans="1:11" ht="14.5">
      <c r="A821" s="324" t="s">
        <v>3569</v>
      </c>
      <c r="B821" s="325" t="s">
        <v>3724</v>
      </c>
      <c r="C821" s="325">
        <v>82025</v>
      </c>
      <c r="D821" s="336">
        <v>45931</v>
      </c>
      <c r="E821" s="325" t="s">
        <v>2998</v>
      </c>
      <c r="F821" s="325" t="s">
        <v>3725</v>
      </c>
      <c r="G821" s="325">
        <v>46229663</v>
      </c>
      <c r="H821" s="325" t="s">
        <v>3723</v>
      </c>
      <c r="I821" s="339">
        <v>960</v>
      </c>
      <c r="J821" s="347"/>
      <c r="K821" s="92"/>
    </row>
    <row r="822" spans="1:11" ht="56">
      <c r="A822" s="355" t="s">
        <v>4098</v>
      </c>
      <c r="B822" s="356" t="s">
        <v>4525</v>
      </c>
      <c r="C822" s="356">
        <v>20251344</v>
      </c>
      <c r="D822" s="357">
        <v>45932</v>
      </c>
      <c r="E822" s="356" t="s">
        <v>2998</v>
      </c>
      <c r="F822" s="356" t="s">
        <v>4526</v>
      </c>
      <c r="G822" s="356"/>
      <c r="H822" s="356" t="s">
        <v>4150</v>
      </c>
      <c r="I822" s="361">
        <v>263.44</v>
      </c>
      <c r="J822" s="360"/>
      <c r="K822" s="92"/>
    </row>
    <row r="823" spans="1:11" ht="28">
      <c r="A823" s="355" t="s">
        <v>4098</v>
      </c>
      <c r="B823" s="362" t="s">
        <v>5557</v>
      </c>
      <c r="C823" s="362">
        <v>601004007</v>
      </c>
      <c r="D823" s="357">
        <v>46106</v>
      </c>
      <c r="E823" s="356" t="s">
        <v>5554</v>
      </c>
      <c r="F823" s="362" t="s">
        <v>5955</v>
      </c>
      <c r="G823" s="362"/>
      <c r="H823" s="356" t="s">
        <v>4160</v>
      </c>
      <c r="I823" s="361">
        <v>168</v>
      </c>
      <c r="J823" s="360"/>
      <c r="K823" s="92"/>
    </row>
    <row r="824" spans="1:11" ht="14.5">
      <c r="A824" s="324" t="s">
        <v>3221</v>
      </c>
      <c r="B824" s="325" t="s">
        <v>3253</v>
      </c>
      <c r="C824" s="325">
        <v>25201</v>
      </c>
      <c r="D824" s="336">
        <v>45932</v>
      </c>
      <c r="E824" s="325" t="s">
        <v>2998</v>
      </c>
      <c r="F824" s="325" t="s">
        <v>3254</v>
      </c>
      <c r="G824" s="325"/>
      <c r="H824" s="325" t="s">
        <v>3228</v>
      </c>
      <c r="I824" s="339">
        <v>166.77</v>
      </c>
      <c r="J824" s="347"/>
      <c r="K824" s="92"/>
    </row>
    <row r="825" spans="1:11" ht="14.5">
      <c r="A825" s="324" t="s">
        <v>3292</v>
      </c>
      <c r="B825" s="325" t="s">
        <v>3318</v>
      </c>
      <c r="C825" s="325">
        <v>510001</v>
      </c>
      <c r="D825" s="336">
        <v>45932</v>
      </c>
      <c r="E825" s="325" t="s">
        <v>3319</v>
      </c>
      <c r="F825" s="325" t="s">
        <v>3320</v>
      </c>
      <c r="G825" s="325"/>
      <c r="H825" s="325" t="s">
        <v>1485</v>
      </c>
      <c r="I825" s="339">
        <v>1006.5</v>
      </c>
      <c r="J825" s="347"/>
      <c r="K825" s="92"/>
    </row>
    <row r="826" spans="1:11" ht="14">
      <c r="A826" s="355" t="s">
        <v>4098</v>
      </c>
      <c r="B826" s="362" t="s">
        <v>5396</v>
      </c>
      <c r="C826" s="356" t="s">
        <v>5818</v>
      </c>
      <c r="D826" s="363">
        <v>45932</v>
      </c>
      <c r="E826" s="362" t="s">
        <v>2998</v>
      </c>
      <c r="F826" s="356" t="s">
        <v>4628</v>
      </c>
      <c r="G826" s="356">
        <v>686930</v>
      </c>
      <c r="H826" s="356" t="s">
        <v>4107</v>
      </c>
      <c r="I826" s="364">
        <v>14.87</v>
      </c>
      <c r="J826" s="360"/>
      <c r="K826" s="92"/>
    </row>
    <row r="827" spans="1:11" ht="14.5">
      <c r="A827" s="324" t="s">
        <v>3057</v>
      </c>
      <c r="B827" s="325" t="s">
        <v>3148</v>
      </c>
      <c r="C827" s="325">
        <v>202517</v>
      </c>
      <c r="D827" s="337">
        <v>45936</v>
      </c>
      <c r="E827" s="325" t="s">
        <v>2998</v>
      </c>
      <c r="F827" s="325" t="s">
        <v>3149</v>
      </c>
      <c r="G827" s="325">
        <v>35171979</v>
      </c>
      <c r="H827" s="325" t="s">
        <v>3060</v>
      </c>
      <c r="I827" s="339">
        <v>844.5</v>
      </c>
      <c r="J827" s="347"/>
      <c r="K827" s="92"/>
    </row>
    <row r="828" spans="1:11" ht="14">
      <c r="A828" s="355" t="s">
        <v>4098</v>
      </c>
      <c r="B828" s="362" t="s">
        <v>4486</v>
      </c>
      <c r="C828" s="362">
        <v>25183</v>
      </c>
      <c r="D828" s="357">
        <v>45932</v>
      </c>
      <c r="E828" s="362" t="s">
        <v>2998</v>
      </c>
      <c r="F828" s="362" t="s">
        <v>4484</v>
      </c>
      <c r="G828" s="362"/>
      <c r="H828" s="362" t="s">
        <v>4146</v>
      </c>
      <c r="I828" s="364">
        <v>190</v>
      </c>
      <c r="J828" s="360"/>
      <c r="K828" s="92"/>
    </row>
    <row r="829" spans="1:11" ht="14">
      <c r="A829" s="355" t="s">
        <v>4098</v>
      </c>
      <c r="B829" s="356" t="s">
        <v>4485</v>
      </c>
      <c r="C829" s="356">
        <v>25182</v>
      </c>
      <c r="D829" s="357">
        <v>45932</v>
      </c>
      <c r="E829" s="356" t="s">
        <v>2998</v>
      </c>
      <c r="F829" s="356" t="s">
        <v>4484</v>
      </c>
      <c r="G829" s="356"/>
      <c r="H829" s="356" t="s">
        <v>4146</v>
      </c>
      <c r="I829" s="361">
        <v>190</v>
      </c>
      <c r="J829" s="360"/>
      <c r="K829" s="92"/>
    </row>
    <row r="830" spans="1:11" ht="14">
      <c r="A830" s="355" t="s">
        <v>4098</v>
      </c>
      <c r="B830" s="362" t="s">
        <v>4483</v>
      </c>
      <c r="C830" s="362">
        <v>25181</v>
      </c>
      <c r="D830" s="357">
        <v>45932</v>
      </c>
      <c r="E830" s="362" t="s">
        <v>2998</v>
      </c>
      <c r="F830" s="362" t="s">
        <v>4484</v>
      </c>
      <c r="G830" s="362"/>
      <c r="H830" s="362" t="s">
        <v>4146</v>
      </c>
      <c r="I830" s="364">
        <v>1458.88</v>
      </c>
      <c r="J830" s="360"/>
      <c r="K830" s="92"/>
    </row>
    <row r="831" spans="1:11" ht="14">
      <c r="A831" s="355" t="s">
        <v>4098</v>
      </c>
      <c r="B831" s="356" t="s">
        <v>5395</v>
      </c>
      <c r="C831" s="356" t="s">
        <v>5818</v>
      </c>
      <c r="D831" s="357">
        <v>45932</v>
      </c>
      <c r="E831" s="356" t="s">
        <v>2998</v>
      </c>
      <c r="F831" s="356" t="s">
        <v>4628</v>
      </c>
      <c r="G831" s="356">
        <v>686930</v>
      </c>
      <c r="H831" s="356" t="s">
        <v>4107</v>
      </c>
      <c r="I831" s="361">
        <v>10</v>
      </c>
      <c r="J831" s="360"/>
      <c r="K831" s="92"/>
    </row>
    <row r="832" spans="1:11" ht="14.5">
      <c r="A832" s="324" t="s">
        <v>3742</v>
      </c>
      <c r="B832" s="326" t="s">
        <v>3782</v>
      </c>
      <c r="C832" s="326">
        <v>202518</v>
      </c>
      <c r="D832" s="337">
        <v>45936</v>
      </c>
      <c r="E832" s="326" t="s">
        <v>2998</v>
      </c>
      <c r="F832" s="326" t="s">
        <v>3783</v>
      </c>
      <c r="G832" s="326">
        <v>35171979</v>
      </c>
      <c r="H832" s="326" t="s">
        <v>3060</v>
      </c>
      <c r="I832" s="338">
        <v>837</v>
      </c>
      <c r="J832" s="347"/>
      <c r="K832" s="92"/>
    </row>
    <row r="833" spans="1:11" ht="14.5">
      <c r="A833" s="324" t="s">
        <v>3787</v>
      </c>
      <c r="B833" s="325" t="s">
        <v>3813</v>
      </c>
      <c r="C833" s="325">
        <v>506091</v>
      </c>
      <c r="D833" s="337">
        <v>45936</v>
      </c>
      <c r="E833" s="325" t="s">
        <v>3814</v>
      </c>
      <c r="F833" s="325" t="s">
        <v>3815</v>
      </c>
      <c r="G833" s="325"/>
      <c r="H833" s="325" t="s">
        <v>1491</v>
      </c>
      <c r="I833" s="339">
        <v>80.8</v>
      </c>
      <c r="J833" s="347"/>
      <c r="K833" s="92"/>
    </row>
    <row r="834" spans="1:11" ht="28">
      <c r="A834" s="355" t="s">
        <v>4098</v>
      </c>
      <c r="B834" s="356" t="s">
        <v>4540</v>
      </c>
      <c r="C834" s="356">
        <v>20250015</v>
      </c>
      <c r="D834" s="363">
        <v>45936</v>
      </c>
      <c r="E834" s="356" t="s">
        <v>2998</v>
      </c>
      <c r="F834" s="356" t="s">
        <v>4541</v>
      </c>
      <c r="G834" s="356">
        <v>55313418</v>
      </c>
      <c r="H834" s="362" t="s">
        <v>4193</v>
      </c>
      <c r="I834" s="361">
        <v>250</v>
      </c>
      <c r="J834" s="360"/>
      <c r="K834" s="92"/>
    </row>
    <row r="835" spans="1:11" ht="29">
      <c r="A835" s="324" t="s">
        <v>3057</v>
      </c>
      <c r="B835" s="326" t="s">
        <v>3150</v>
      </c>
      <c r="C835" s="325" t="s">
        <v>5819</v>
      </c>
      <c r="D835" s="337">
        <v>45936</v>
      </c>
      <c r="E835" s="326" t="s">
        <v>2998</v>
      </c>
      <c r="F835" s="326" t="s">
        <v>3151</v>
      </c>
      <c r="G835" s="326"/>
      <c r="H835" s="326" t="s">
        <v>3152</v>
      </c>
      <c r="I835" s="338">
        <v>2094</v>
      </c>
      <c r="J835" s="347"/>
      <c r="K835" s="92"/>
    </row>
    <row r="836" spans="1:11" ht="29">
      <c r="A836" s="324" t="s">
        <v>3742</v>
      </c>
      <c r="B836" s="325" t="s">
        <v>3150</v>
      </c>
      <c r="C836" s="325" t="s">
        <v>5819</v>
      </c>
      <c r="D836" s="337">
        <v>45936</v>
      </c>
      <c r="E836" s="325" t="s">
        <v>2998</v>
      </c>
      <c r="F836" s="325" t="s">
        <v>3151</v>
      </c>
      <c r="G836" s="325"/>
      <c r="H836" s="325" t="s">
        <v>3152</v>
      </c>
      <c r="I836" s="339">
        <v>2094</v>
      </c>
      <c r="J836" s="347"/>
      <c r="K836" s="92"/>
    </row>
    <row r="837" spans="1:11" ht="14.5">
      <c r="A837" s="324" t="s">
        <v>3880</v>
      </c>
      <c r="B837" s="325" t="s">
        <v>3937</v>
      </c>
      <c r="C837" s="325">
        <v>509029</v>
      </c>
      <c r="D837" s="337">
        <v>45936</v>
      </c>
      <c r="E837" s="325" t="s">
        <v>3312</v>
      </c>
      <c r="F837" s="325" t="s">
        <v>3938</v>
      </c>
      <c r="G837" s="325"/>
      <c r="H837" s="325" t="s">
        <v>3883</v>
      </c>
      <c r="I837" s="339">
        <v>96.02</v>
      </c>
      <c r="J837" s="347"/>
      <c r="K837" s="92"/>
    </row>
    <row r="838" spans="1:11" ht="42">
      <c r="A838" s="355" t="s">
        <v>4098</v>
      </c>
      <c r="B838" s="362" t="s">
        <v>5600</v>
      </c>
      <c r="C838" s="362" t="s">
        <v>5600</v>
      </c>
      <c r="D838" s="363">
        <v>45936</v>
      </c>
      <c r="E838" s="362" t="s">
        <v>2998</v>
      </c>
      <c r="F838" s="358" t="s">
        <v>5601</v>
      </c>
      <c r="G838" s="362"/>
      <c r="H838" s="358" t="s">
        <v>5579</v>
      </c>
      <c r="I838" s="364">
        <v>18494.900000000001</v>
      </c>
      <c r="J838" s="360"/>
      <c r="K838" s="92"/>
    </row>
    <row r="839" spans="1:11" ht="28">
      <c r="A839" s="355" t="s">
        <v>4098</v>
      </c>
      <c r="B839" s="356" t="s">
        <v>4535</v>
      </c>
      <c r="C839" s="356">
        <v>510002005</v>
      </c>
      <c r="D839" s="363">
        <v>45936</v>
      </c>
      <c r="E839" s="356" t="s">
        <v>4536</v>
      </c>
      <c r="F839" s="356" t="s">
        <v>5820</v>
      </c>
      <c r="G839" s="356"/>
      <c r="H839" s="356" t="s">
        <v>4160</v>
      </c>
      <c r="I839" s="361">
        <v>30</v>
      </c>
      <c r="J839" s="360"/>
      <c r="K839" s="92"/>
    </row>
    <row r="840" spans="1:11" ht="28">
      <c r="A840" s="355" t="s">
        <v>4098</v>
      </c>
      <c r="B840" s="356" t="s">
        <v>4537</v>
      </c>
      <c r="C840" s="356">
        <v>510002005</v>
      </c>
      <c r="D840" s="363">
        <v>45936</v>
      </c>
      <c r="E840" s="356" t="s">
        <v>4038</v>
      </c>
      <c r="F840" s="356" t="s">
        <v>5821</v>
      </c>
      <c r="G840" s="356"/>
      <c r="H840" s="356" t="s">
        <v>4160</v>
      </c>
      <c r="I840" s="361">
        <v>121.49</v>
      </c>
      <c r="J840" s="360"/>
      <c r="K840" s="92"/>
    </row>
    <row r="841" spans="1:11" ht="14">
      <c r="A841" s="355" t="s">
        <v>4098</v>
      </c>
      <c r="B841" s="362" t="s">
        <v>5558</v>
      </c>
      <c r="C841" s="362">
        <v>601004007</v>
      </c>
      <c r="D841" s="357">
        <v>46106</v>
      </c>
      <c r="E841" s="356" t="s">
        <v>5559</v>
      </c>
      <c r="F841" s="362" t="s">
        <v>5956</v>
      </c>
      <c r="G841" s="362"/>
      <c r="H841" s="356" t="s">
        <v>4160</v>
      </c>
      <c r="I841" s="361">
        <v>63.3</v>
      </c>
      <c r="J841" s="360"/>
      <c r="K841" s="92"/>
    </row>
    <row r="842" spans="1:11" ht="14">
      <c r="A842" s="355" t="s">
        <v>4098</v>
      </c>
      <c r="B842" s="356" t="s">
        <v>4550</v>
      </c>
      <c r="C842" s="356">
        <v>25223</v>
      </c>
      <c r="D842" s="357">
        <v>45936</v>
      </c>
      <c r="E842" s="356" t="s">
        <v>2998</v>
      </c>
      <c r="F842" s="356" t="s">
        <v>4551</v>
      </c>
      <c r="G842" s="356"/>
      <c r="H842" s="356" t="s">
        <v>4113</v>
      </c>
      <c r="I842" s="361">
        <v>210.59</v>
      </c>
      <c r="J842" s="360"/>
      <c r="K842" s="92"/>
    </row>
    <row r="843" spans="1:11" ht="14">
      <c r="A843" s="355" t="s">
        <v>4098</v>
      </c>
      <c r="B843" s="356" t="s">
        <v>4545</v>
      </c>
      <c r="C843" s="356">
        <v>510008</v>
      </c>
      <c r="D843" s="357">
        <v>45936</v>
      </c>
      <c r="E843" s="356" t="s">
        <v>4546</v>
      </c>
      <c r="F843" s="356" t="s">
        <v>4547</v>
      </c>
      <c r="G843" s="356"/>
      <c r="H843" s="356" t="s">
        <v>4113</v>
      </c>
      <c r="I843" s="361">
        <v>100</v>
      </c>
      <c r="J843" s="360"/>
      <c r="K843" s="92"/>
    </row>
    <row r="844" spans="1:11" ht="14.5">
      <c r="A844" s="327" t="s">
        <v>5023</v>
      </c>
      <c r="B844" s="325" t="s">
        <v>5440</v>
      </c>
      <c r="C844" s="325">
        <v>25293</v>
      </c>
      <c r="D844" s="336">
        <v>46019</v>
      </c>
      <c r="E844" s="325" t="s">
        <v>2998</v>
      </c>
      <c r="F844" s="325" t="s">
        <v>5419</v>
      </c>
      <c r="G844" s="325"/>
      <c r="H844" s="325" t="s">
        <v>3744</v>
      </c>
      <c r="I844" s="339">
        <v>-7.99</v>
      </c>
      <c r="J844" s="347"/>
      <c r="K844" s="92"/>
    </row>
    <row r="845" spans="1:11" ht="28">
      <c r="A845" s="355" t="s">
        <v>4098</v>
      </c>
      <c r="B845" s="362" t="s">
        <v>5999</v>
      </c>
      <c r="C845" s="362">
        <v>6030036039</v>
      </c>
      <c r="D845" s="357">
        <v>46107</v>
      </c>
      <c r="E845" s="356"/>
      <c r="F845" s="362" t="s">
        <v>5714</v>
      </c>
      <c r="G845" s="362"/>
      <c r="H845" s="356" t="s">
        <v>4160</v>
      </c>
      <c r="I845" s="361">
        <f>192.51-46.7</f>
        <v>145.81</v>
      </c>
      <c r="J845" s="360"/>
      <c r="K845" s="92"/>
    </row>
    <row r="846" spans="1:11" ht="14.5">
      <c r="A846" s="327" t="s">
        <v>5023</v>
      </c>
      <c r="B846" s="326" t="s">
        <v>5439</v>
      </c>
      <c r="C846" s="326">
        <v>25292</v>
      </c>
      <c r="D846" s="337">
        <v>46022</v>
      </c>
      <c r="E846" s="326" t="s">
        <v>2998</v>
      </c>
      <c r="F846" s="326" t="s">
        <v>5419</v>
      </c>
      <c r="G846" s="326"/>
      <c r="H846" s="326" t="s">
        <v>1482</v>
      </c>
      <c r="I846" s="338">
        <v>-7.99</v>
      </c>
      <c r="J846" s="347"/>
      <c r="K846" s="92"/>
    </row>
    <row r="847" spans="1:11" ht="14">
      <c r="A847" s="355" t="s">
        <v>4098</v>
      </c>
      <c r="B847" s="362" t="s">
        <v>4552</v>
      </c>
      <c r="C847" s="362">
        <v>250100174</v>
      </c>
      <c r="D847" s="363">
        <v>45940</v>
      </c>
      <c r="E847" s="362" t="s">
        <v>2998</v>
      </c>
      <c r="F847" s="362" t="s">
        <v>4553</v>
      </c>
      <c r="G847" s="362">
        <v>47209097</v>
      </c>
      <c r="H847" s="356" t="s">
        <v>4170</v>
      </c>
      <c r="I847" s="364">
        <v>209</v>
      </c>
      <c r="J847" s="360"/>
      <c r="K847" s="92"/>
    </row>
    <row r="848" spans="1:11" ht="14.5">
      <c r="A848" s="327" t="s">
        <v>5023</v>
      </c>
      <c r="B848" s="325" t="s">
        <v>5463</v>
      </c>
      <c r="C848" s="325">
        <v>25339</v>
      </c>
      <c r="D848" s="336">
        <v>46014</v>
      </c>
      <c r="E848" s="325" t="s">
        <v>2998</v>
      </c>
      <c r="F848" s="325" t="s">
        <v>5417</v>
      </c>
      <c r="G848" s="325"/>
      <c r="H848" s="325" t="s">
        <v>5464</v>
      </c>
      <c r="I848" s="339">
        <v>-4.3899999999999997</v>
      </c>
      <c r="J848" s="347"/>
      <c r="K848" s="92"/>
    </row>
    <row r="849" spans="1:11" ht="14.5">
      <c r="A849" s="327" t="s">
        <v>5023</v>
      </c>
      <c r="B849" s="326" t="s">
        <v>5465</v>
      </c>
      <c r="C849" s="326">
        <v>25338</v>
      </c>
      <c r="D849" s="337">
        <v>46020</v>
      </c>
      <c r="E849" s="326" t="s">
        <v>2998</v>
      </c>
      <c r="F849" s="326" t="s">
        <v>5417</v>
      </c>
      <c r="G849" s="325"/>
      <c r="H849" s="326" t="s">
        <v>5466</v>
      </c>
      <c r="I849" s="338">
        <v>-4.3899999999999997</v>
      </c>
      <c r="J849" s="347"/>
      <c r="K849" s="92"/>
    </row>
    <row r="850" spans="1:11" ht="14">
      <c r="A850" s="355" t="s">
        <v>4098</v>
      </c>
      <c r="B850" s="362" t="s">
        <v>4523</v>
      </c>
      <c r="C850" s="362">
        <v>509045</v>
      </c>
      <c r="D850" s="363">
        <v>45936</v>
      </c>
      <c r="E850" s="362" t="s">
        <v>2998</v>
      </c>
      <c r="F850" s="362" t="s">
        <v>5823</v>
      </c>
      <c r="G850" s="362"/>
      <c r="H850" s="362" t="s">
        <v>1483</v>
      </c>
      <c r="I850" s="364">
        <v>80</v>
      </c>
      <c r="J850" s="360"/>
      <c r="K850" s="92"/>
    </row>
    <row r="851" spans="1:11" ht="14">
      <c r="A851" s="355" t="s">
        <v>4098</v>
      </c>
      <c r="B851" s="362" t="s">
        <v>4520</v>
      </c>
      <c r="C851" s="362">
        <v>509042</v>
      </c>
      <c r="D851" s="363">
        <v>45936</v>
      </c>
      <c r="E851" s="362" t="s">
        <v>2998</v>
      </c>
      <c r="F851" s="362" t="s">
        <v>5823</v>
      </c>
      <c r="G851" s="362"/>
      <c r="H851" s="362" t="s">
        <v>1485</v>
      </c>
      <c r="I851" s="364">
        <v>280</v>
      </c>
      <c r="J851" s="360"/>
      <c r="K851" s="92"/>
    </row>
    <row r="852" spans="1:11" ht="14">
      <c r="A852" s="355" t="s">
        <v>4098</v>
      </c>
      <c r="B852" s="356" t="s">
        <v>4524</v>
      </c>
      <c r="C852" s="356">
        <v>509046</v>
      </c>
      <c r="D852" s="363">
        <v>45936</v>
      </c>
      <c r="E852" s="356" t="s">
        <v>2998</v>
      </c>
      <c r="F852" s="356" t="s">
        <v>5824</v>
      </c>
      <c r="G852" s="356"/>
      <c r="H852" s="356" t="s">
        <v>3923</v>
      </c>
      <c r="I852" s="361">
        <v>80</v>
      </c>
      <c r="J852" s="360"/>
      <c r="K852" s="92"/>
    </row>
    <row r="853" spans="1:11" ht="14">
      <c r="A853" s="355" t="s">
        <v>4098</v>
      </c>
      <c r="B853" s="356" t="s">
        <v>4522</v>
      </c>
      <c r="C853" s="356">
        <v>509044</v>
      </c>
      <c r="D853" s="363">
        <v>45936</v>
      </c>
      <c r="E853" s="356" t="s">
        <v>2998</v>
      </c>
      <c r="F853" s="356" t="s">
        <v>5823</v>
      </c>
      <c r="G853" s="356"/>
      <c r="H853" s="356" t="s">
        <v>1488</v>
      </c>
      <c r="I853" s="361">
        <v>140</v>
      </c>
      <c r="J853" s="360"/>
      <c r="K853" s="92"/>
    </row>
    <row r="854" spans="1:11" ht="14">
      <c r="A854" s="355" t="s">
        <v>4098</v>
      </c>
      <c r="B854" s="362" t="s">
        <v>4521</v>
      </c>
      <c r="C854" s="362">
        <v>509043</v>
      </c>
      <c r="D854" s="363">
        <v>45936</v>
      </c>
      <c r="E854" s="362" t="s">
        <v>2998</v>
      </c>
      <c r="F854" s="362" t="s">
        <v>5823</v>
      </c>
      <c r="G854" s="362"/>
      <c r="H854" s="362" t="s">
        <v>1491</v>
      </c>
      <c r="I854" s="364">
        <v>140</v>
      </c>
      <c r="J854" s="360"/>
      <c r="K854" s="92"/>
    </row>
    <row r="855" spans="1:11" ht="14">
      <c r="A855" s="355" t="s">
        <v>4098</v>
      </c>
      <c r="B855" s="356" t="s">
        <v>4519</v>
      </c>
      <c r="C855" s="356">
        <v>509041</v>
      </c>
      <c r="D855" s="363">
        <v>45936</v>
      </c>
      <c r="E855" s="356" t="s">
        <v>2998</v>
      </c>
      <c r="F855" s="356" t="s">
        <v>5823</v>
      </c>
      <c r="G855" s="356"/>
      <c r="H855" s="356" t="s">
        <v>1489</v>
      </c>
      <c r="I855" s="361">
        <v>280</v>
      </c>
      <c r="J855" s="360"/>
      <c r="K855" s="92"/>
    </row>
    <row r="856" spans="1:11" ht="29">
      <c r="A856" s="324" t="s">
        <v>4621</v>
      </c>
      <c r="B856" s="326" t="s">
        <v>5420</v>
      </c>
      <c r="C856" s="326">
        <v>25318</v>
      </c>
      <c r="D856" s="337">
        <v>46014</v>
      </c>
      <c r="E856" s="326" t="s">
        <v>2998</v>
      </c>
      <c r="F856" s="326" t="s">
        <v>5419</v>
      </c>
      <c r="G856" s="326"/>
      <c r="H856" s="326" t="s">
        <v>5421</v>
      </c>
      <c r="I856" s="338">
        <v>-7.99</v>
      </c>
      <c r="J856" s="347"/>
      <c r="K856" s="92"/>
    </row>
    <row r="857" spans="1:11" ht="14">
      <c r="A857" s="355" t="s">
        <v>4098</v>
      </c>
      <c r="B857" s="356" t="s">
        <v>4554</v>
      </c>
      <c r="C857" s="356">
        <v>2025526</v>
      </c>
      <c r="D857" s="363">
        <v>45944</v>
      </c>
      <c r="E857" s="356" t="s">
        <v>2998</v>
      </c>
      <c r="F857" s="356" t="s">
        <v>4555</v>
      </c>
      <c r="G857" s="356">
        <v>52517268</v>
      </c>
      <c r="H857" s="356" t="s">
        <v>4342</v>
      </c>
      <c r="I857" s="361">
        <v>28</v>
      </c>
      <c r="J857" s="360"/>
      <c r="K857" s="92"/>
    </row>
    <row r="858" spans="1:11" ht="14">
      <c r="A858" s="355" t="s">
        <v>4098</v>
      </c>
      <c r="B858" s="356" t="s">
        <v>5966</v>
      </c>
      <c r="C858" s="356">
        <v>603046</v>
      </c>
      <c r="D858" s="381">
        <v>46111</v>
      </c>
      <c r="E858" s="356"/>
      <c r="F858" s="356" t="s">
        <v>5717</v>
      </c>
      <c r="G858" s="356"/>
      <c r="H858" s="356" t="s">
        <v>4160</v>
      </c>
      <c r="I858" s="361">
        <v>102.9</v>
      </c>
      <c r="J858" s="360"/>
      <c r="K858" s="92"/>
    </row>
    <row r="859" spans="1:11" ht="14.5">
      <c r="A859" s="324" t="s">
        <v>3221</v>
      </c>
      <c r="B859" s="326" t="s">
        <v>3255</v>
      </c>
      <c r="C859" s="326">
        <v>2025423</v>
      </c>
      <c r="D859" s="337">
        <v>45940</v>
      </c>
      <c r="E859" s="326" t="s">
        <v>2998</v>
      </c>
      <c r="F859" s="326" t="s">
        <v>3256</v>
      </c>
      <c r="G859" s="326">
        <v>45944512</v>
      </c>
      <c r="H859" s="326" t="s">
        <v>3234</v>
      </c>
      <c r="I859" s="338">
        <v>660.3</v>
      </c>
      <c r="J859" s="347"/>
      <c r="K859" s="92"/>
    </row>
    <row r="860" spans="1:11" ht="14.5">
      <c r="A860" s="324" t="s">
        <v>3221</v>
      </c>
      <c r="B860" s="326" t="s">
        <v>3257</v>
      </c>
      <c r="C860" s="326">
        <v>2501050</v>
      </c>
      <c r="D860" s="337">
        <v>45940</v>
      </c>
      <c r="E860" s="326" t="s">
        <v>2998</v>
      </c>
      <c r="F860" s="326" t="s">
        <v>3258</v>
      </c>
      <c r="G860" s="326">
        <v>36396991</v>
      </c>
      <c r="H860" s="326" t="s">
        <v>3259</v>
      </c>
      <c r="I860" s="338">
        <v>195</v>
      </c>
      <c r="J860" s="347"/>
      <c r="K860" s="92"/>
    </row>
    <row r="861" spans="1:11" ht="28">
      <c r="A861" s="355" t="s">
        <v>4098</v>
      </c>
      <c r="B861" s="356" t="s">
        <v>4557</v>
      </c>
      <c r="C861" s="356">
        <v>200026740</v>
      </c>
      <c r="D861" s="363">
        <v>45940</v>
      </c>
      <c r="E861" s="356" t="s">
        <v>2998</v>
      </c>
      <c r="F861" s="356" t="s">
        <v>4558</v>
      </c>
      <c r="G861" s="356">
        <v>35710501</v>
      </c>
      <c r="H861" s="356" t="s">
        <v>4559</v>
      </c>
      <c r="I861" s="361">
        <v>14717.4</v>
      </c>
      <c r="J861" s="360"/>
      <c r="K861" s="92"/>
    </row>
    <row r="862" spans="1:11" ht="28">
      <c r="A862" s="355" t="s">
        <v>4098</v>
      </c>
      <c r="B862" s="362" t="s">
        <v>4557</v>
      </c>
      <c r="C862" s="356">
        <v>200026740</v>
      </c>
      <c r="D862" s="363">
        <v>45940</v>
      </c>
      <c r="E862" s="362" t="s">
        <v>2998</v>
      </c>
      <c r="F862" s="362" t="s">
        <v>4565</v>
      </c>
      <c r="G862" s="362">
        <v>35710501</v>
      </c>
      <c r="H862" s="362" t="s">
        <v>4559</v>
      </c>
      <c r="I862" s="364">
        <v>1200</v>
      </c>
      <c r="J862" s="360"/>
      <c r="K862" s="92"/>
    </row>
    <row r="863" spans="1:11" ht="28">
      <c r="A863" s="355" t="s">
        <v>4098</v>
      </c>
      <c r="B863" s="356" t="s">
        <v>4557</v>
      </c>
      <c r="C863" s="356">
        <v>200026740</v>
      </c>
      <c r="D863" s="363">
        <v>45940</v>
      </c>
      <c r="E863" s="356" t="s">
        <v>2998</v>
      </c>
      <c r="F863" s="356" t="s">
        <v>4566</v>
      </c>
      <c r="G863" s="356">
        <v>35710501</v>
      </c>
      <c r="H863" s="356" t="s">
        <v>4559</v>
      </c>
      <c r="I863" s="361">
        <v>799.5</v>
      </c>
      <c r="J863" s="360"/>
      <c r="K863" s="92"/>
    </row>
    <row r="864" spans="1:11" ht="14">
      <c r="A864" s="355" t="s">
        <v>4098</v>
      </c>
      <c r="B864" s="362" t="s">
        <v>4253</v>
      </c>
      <c r="C864" s="362">
        <v>25032</v>
      </c>
      <c r="D864" s="357">
        <v>45943</v>
      </c>
      <c r="E864" s="362" t="s">
        <v>2998</v>
      </c>
      <c r="F864" s="362" t="s">
        <v>4254</v>
      </c>
      <c r="G864" s="362"/>
      <c r="H864" s="362" t="s">
        <v>4113</v>
      </c>
      <c r="I864" s="364">
        <v>-16.22</v>
      </c>
      <c r="J864" s="372"/>
      <c r="K864" s="92"/>
    </row>
    <row r="865" spans="1:11" ht="14.5">
      <c r="A865" s="324" t="s">
        <v>3292</v>
      </c>
      <c r="B865" s="326" t="s">
        <v>3321</v>
      </c>
      <c r="C865" s="326">
        <v>25231</v>
      </c>
      <c r="D865" s="336">
        <v>45944</v>
      </c>
      <c r="E865" s="326" t="s">
        <v>2998</v>
      </c>
      <c r="F865" s="326" t="s">
        <v>3322</v>
      </c>
      <c r="G865" s="326"/>
      <c r="H865" s="326" t="s">
        <v>1485</v>
      </c>
      <c r="I865" s="338">
        <v>4213.6499999999996</v>
      </c>
      <c r="J865" s="347"/>
      <c r="K865" s="92"/>
    </row>
    <row r="866" spans="1:11" ht="14.5">
      <c r="A866" s="324" t="s">
        <v>3330</v>
      </c>
      <c r="B866" s="325" t="s">
        <v>3418</v>
      </c>
      <c r="C866" s="325">
        <v>25230</v>
      </c>
      <c r="D866" s="337">
        <v>45944</v>
      </c>
      <c r="E866" s="325" t="s">
        <v>2998</v>
      </c>
      <c r="F866" s="325" t="s">
        <v>3419</v>
      </c>
      <c r="G866" s="325"/>
      <c r="H866" s="325" t="s">
        <v>3333</v>
      </c>
      <c r="I866" s="339">
        <v>939</v>
      </c>
      <c r="J866" s="347"/>
      <c r="K866" s="92"/>
    </row>
    <row r="867" spans="1:11" ht="14.5">
      <c r="A867" s="324" t="s">
        <v>3330</v>
      </c>
      <c r="B867" s="326" t="s">
        <v>3416</v>
      </c>
      <c r="C867" s="326">
        <v>25229</v>
      </c>
      <c r="D867" s="337">
        <v>45944</v>
      </c>
      <c r="E867" s="326" t="s">
        <v>2998</v>
      </c>
      <c r="F867" s="326" t="s">
        <v>3417</v>
      </c>
      <c r="G867" s="326"/>
      <c r="H867" s="326" t="s">
        <v>3333</v>
      </c>
      <c r="I867" s="338">
        <v>169.97</v>
      </c>
      <c r="J867" s="347"/>
      <c r="K867" s="92"/>
    </row>
    <row r="868" spans="1:11" ht="14.5">
      <c r="A868" s="324" t="s">
        <v>3330</v>
      </c>
      <c r="B868" s="325" t="s">
        <v>3414</v>
      </c>
      <c r="C868" s="325">
        <v>25228</v>
      </c>
      <c r="D868" s="337">
        <v>45944</v>
      </c>
      <c r="E868" s="325" t="s">
        <v>2998</v>
      </c>
      <c r="F868" s="325" t="s">
        <v>3415</v>
      </c>
      <c r="G868" s="325"/>
      <c r="H868" s="325" t="s">
        <v>3333</v>
      </c>
      <c r="I868" s="339">
        <v>133.25</v>
      </c>
      <c r="J868" s="347"/>
      <c r="K868" s="92"/>
    </row>
    <row r="869" spans="1:11" ht="14.5">
      <c r="A869" s="324" t="s">
        <v>3330</v>
      </c>
      <c r="B869" s="325" t="s">
        <v>3412</v>
      </c>
      <c r="C869" s="325">
        <v>25227</v>
      </c>
      <c r="D869" s="337">
        <v>45944</v>
      </c>
      <c r="E869" s="325" t="s">
        <v>2998</v>
      </c>
      <c r="F869" s="325" t="s">
        <v>3413</v>
      </c>
      <c r="G869" s="325"/>
      <c r="H869" s="325" t="s">
        <v>3333</v>
      </c>
      <c r="I869" s="339">
        <v>182.01</v>
      </c>
      <c r="J869" s="347"/>
      <c r="K869" s="92"/>
    </row>
    <row r="870" spans="1:11" ht="14.5">
      <c r="A870" s="324" t="s">
        <v>3330</v>
      </c>
      <c r="B870" s="326" t="s">
        <v>3408</v>
      </c>
      <c r="C870" s="326">
        <v>25225</v>
      </c>
      <c r="D870" s="337">
        <v>45944</v>
      </c>
      <c r="E870" s="326" t="s">
        <v>2998</v>
      </c>
      <c r="F870" s="326" t="s">
        <v>3409</v>
      </c>
      <c r="G870" s="326"/>
      <c r="H870" s="326" t="s">
        <v>3333</v>
      </c>
      <c r="I870" s="338">
        <v>97.31</v>
      </c>
      <c r="J870" s="347"/>
      <c r="K870" s="92"/>
    </row>
    <row r="871" spans="1:11" ht="14.5">
      <c r="A871" s="324" t="s">
        <v>3330</v>
      </c>
      <c r="B871" s="325" t="s">
        <v>3406</v>
      </c>
      <c r="C871" s="325">
        <v>25224</v>
      </c>
      <c r="D871" s="337">
        <v>45944</v>
      </c>
      <c r="E871" s="325" t="s">
        <v>2998</v>
      </c>
      <c r="F871" s="325" t="s">
        <v>3407</v>
      </c>
      <c r="G871" s="325"/>
      <c r="H871" s="325" t="s">
        <v>3333</v>
      </c>
      <c r="I871" s="339">
        <v>100.75</v>
      </c>
      <c r="J871" s="347"/>
      <c r="K871" s="92"/>
    </row>
    <row r="872" spans="1:11" ht="14.5">
      <c r="A872" s="324" t="s">
        <v>3330</v>
      </c>
      <c r="B872" s="325" t="s">
        <v>3410</v>
      </c>
      <c r="C872" s="325">
        <v>25226</v>
      </c>
      <c r="D872" s="337">
        <v>45944</v>
      </c>
      <c r="E872" s="325" t="s">
        <v>2998</v>
      </c>
      <c r="F872" s="325" t="s">
        <v>3411</v>
      </c>
      <c r="G872" s="325"/>
      <c r="H872" s="325" t="s">
        <v>3333</v>
      </c>
      <c r="I872" s="339">
        <v>93.79</v>
      </c>
      <c r="J872" s="347"/>
      <c r="K872" s="92"/>
    </row>
    <row r="873" spans="1:11" ht="14.5">
      <c r="A873" s="324" t="s">
        <v>3880</v>
      </c>
      <c r="B873" s="325" t="s">
        <v>3941</v>
      </c>
      <c r="C873" s="325">
        <v>25233</v>
      </c>
      <c r="D873" s="336">
        <v>45944</v>
      </c>
      <c r="E873" s="325" t="s">
        <v>2998</v>
      </c>
      <c r="F873" s="325" t="s">
        <v>3942</v>
      </c>
      <c r="G873" s="325"/>
      <c r="H873" s="325" t="s">
        <v>3923</v>
      </c>
      <c r="I873" s="339">
        <v>928.49</v>
      </c>
      <c r="J873" s="347"/>
      <c r="K873" s="92"/>
    </row>
    <row r="874" spans="1:11" ht="14.5">
      <c r="A874" s="324" t="s">
        <v>3880</v>
      </c>
      <c r="B874" s="326" t="s">
        <v>3943</v>
      </c>
      <c r="C874" s="326">
        <v>25234</v>
      </c>
      <c r="D874" s="337">
        <v>45944</v>
      </c>
      <c r="E874" s="326" t="s">
        <v>2998</v>
      </c>
      <c r="F874" s="326" t="s">
        <v>3944</v>
      </c>
      <c r="G874" s="326"/>
      <c r="H874" s="326" t="s">
        <v>3923</v>
      </c>
      <c r="I874" s="338">
        <v>96.84</v>
      </c>
      <c r="J874" s="347"/>
      <c r="K874" s="92"/>
    </row>
    <row r="875" spans="1:11" ht="28">
      <c r="A875" s="355" t="s">
        <v>4098</v>
      </c>
      <c r="B875" s="356" t="s">
        <v>4557</v>
      </c>
      <c r="C875" s="356">
        <v>200026740</v>
      </c>
      <c r="D875" s="363">
        <v>45940</v>
      </c>
      <c r="E875" s="356" t="s">
        <v>2998</v>
      </c>
      <c r="F875" s="356" t="s">
        <v>4558</v>
      </c>
      <c r="G875" s="356">
        <v>35710501</v>
      </c>
      <c r="H875" s="356" t="s">
        <v>4559</v>
      </c>
      <c r="I875" s="361">
        <v>2279</v>
      </c>
      <c r="J875" s="372"/>
      <c r="K875" s="92"/>
    </row>
    <row r="876" spans="1:11" ht="14">
      <c r="A876" s="355" t="s">
        <v>4098</v>
      </c>
      <c r="B876" s="356" t="s">
        <v>4584</v>
      </c>
      <c r="C876" s="356">
        <v>25235</v>
      </c>
      <c r="D876" s="357">
        <v>45944</v>
      </c>
      <c r="E876" s="356" t="s">
        <v>2998</v>
      </c>
      <c r="F876" s="356" t="s">
        <v>4585</v>
      </c>
      <c r="G876" s="356"/>
      <c r="H876" s="362" t="s">
        <v>4163</v>
      </c>
      <c r="I876" s="361">
        <v>18</v>
      </c>
      <c r="J876" s="360"/>
      <c r="K876" s="92"/>
    </row>
    <row r="877" spans="1:11" ht="14">
      <c r="A877" s="355" t="s">
        <v>4098</v>
      </c>
      <c r="B877" s="362" t="s">
        <v>4579</v>
      </c>
      <c r="C877" s="356">
        <v>25232</v>
      </c>
      <c r="D877" s="363">
        <v>45944</v>
      </c>
      <c r="E877" s="362" t="s">
        <v>2998</v>
      </c>
      <c r="F877" s="362" t="s">
        <v>4580</v>
      </c>
      <c r="G877" s="362">
        <v>52467660</v>
      </c>
      <c r="H877" s="362" t="s">
        <v>4285</v>
      </c>
      <c r="I877" s="364">
        <v>217.38</v>
      </c>
      <c r="J877" s="360"/>
      <c r="K877" s="92"/>
    </row>
    <row r="878" spans="1:11" ht="28">
      <c r="A878" s="355" t="s">
        <v>4098</v>
      </c>
      <c r="B878" s="356" t="s">
        <v>4557</v>
      </c>
      <c r="C878" s="356">
        <v>200026740</v>
      </c>
      <c r="D878" s="363">
        <v>46002</v>
      </c>
      <c r="E878" s="356" t="s">
        <v>2998</v>
      </c>
      <c r="F878" s="356" t="s">
        <v>4558</v>
      </c>
      <c r="G878" s="356">
        <v>35710501</v>
      </c>
      <c r="H878" s="356" t="s">
        <v>4559</v>
      </c>
      <c r="I878" s="361">
        <v>-2279</v>
      </c>
      <c r="J878" s="372"/>
      <c r="K878" s="92"/>
    </row>
    <row r="879" spans="1:11" ht="14">
      <c r="A879" s="355" t="s">
        <v>4098</v>
      </c>
      <c r="B879" s="356" t="s">
        <v>4563</v>
      </c>
      <c r="C879" s="356">
        <v>25009</v>
      </c>
      <c r="D879" s="363">
        <v>45944</v>
      </c>
      <c r="E879" s="356" t="s">
        <v>2998</v>
      </c>
      <c r="F879" s="356" t="s">
        <v>4564</v>
      </c>
      <c r="G879" s="356">
        <v>54685770</v>
      </c>
      <c r="H879" s="356" t="s">
        <v>3710</v>
      </c>
      <c r="I879" s="361">
        <v>180</v>
      </c>
      <c r="J879" s="360"/>
      <c r="K879" s="92"/>
    </row>
    <row r="880" spans="1:11" ht="29">
      <c r="A880" s="324" t="s">
        <v>4621</v>
      </c>
      <c r="B880" s="326" t="s">
        <v>5409</v>
      </c>
      <c r="C880" s="326">
        <v>25311</v>
      </c>
      <c r="D880" s="337">
        <v>45968</v>
      </c>
      <c r="E880" s="326" t="s">
        <v>2998</v>
      </c>
      <c r="F880" s="326" t="s">
        <v>5408</v>
      </c>
      <c r="G880" s="326"/>
      <c r="H880" s="326" t="s">
        <v>5113</v>
      </c>
      <c r="I880" s="338">
        <v>329.02</v>
      </c>
      <c r="J880" s="347"/>
      <c r="K880" s="92"/>
    </row>
    <row r="881" spans="1:11" ht="14.5">
      <c r="A881" s="327" t="s">
        <v>5023</v>
      </c>
      <c r="B881" s="325" t="s">
        <v>5469</v>
      </c>
      <c r="C881" s="325">
        <v>25336</v>
      </c>
      <c r="D881" s="336">
        <v>46014</v>
      </c>
      <c r="E881" s="325" t="s">
        <v>2998</v>
      </c>
      <c r="F881" s="325" t="s">
        <v>5414</v>
      </c>
      <c r="G881" s="325"/>
      <c r="H881" s="325" t="s">
        <v>5470</v>
      </c>
      <c r="I881" s="339">
        <v>-3.63</v>
      </c>
      <c r="J881" s="347"/>
      <c r="K881" s="92"/>
    </row>
    <row r="882" spans="1:11" ht="29">
      <c r="A882" s="324" t="s">
        <v>4621</v>
      </c>
      <c r="B882" s="326" t="s">
        <v>5409</v>
      </c>
      <c r="C882" s="326">
        <v>25311</v>
      </c>
      <c r="D882" s="337">
        <v>46021</v>
      </c>
      <c r="E882" s="326" t="s">
        <v>2998</v>
      </c>
      <c r="F882" s="326" t="s">
        <v>5408</v>
      </c>
      <c r="G882" s="326"/>
      <c r="H882" s="326" t="s">
        <v>5113</v>
      </c>
      <c r="I882" s="338">
        <v>12.46</v>
      </c>
      <c r="J882" s="347"/>
      <c r="K882" s="92"/>
    </row>
    <row r="883" spans="1:11" ht="14.5">
      <c r="A883" s="324" t="s">
        <v>3787</v>
      </c>
      <c r="B883" s="325" t="s">
        <v>3873</v>
      </c>
      <c r="C883" s="325">
        <v>20250348</v>
      </c>
      <c r="D883" s="337">
        <v>45946</v>
      </c>
      <c r="E883" s="325" t="s">
        <v>2998</v>
      </c>
      <c r="F883" s="325" t="s">
        <v>3874</v>
      </c>
      <c r="G883" s="325">
        <v>50311638</v>
      </c>
      <c r="H883" s="325" t="s">
        <v>3789</v>
      </c>
      <c r="I883" s="339">
        <v>450</v>
      </c>
      <c r="J883" s="347"/>
      <c r="K883" s="92"/>
    </row>
    <row r="884" spans="1:11" ht="14">
      <c r="A884" s="355" t="s">
        <v>4098</v>
      </c>
      <c r="B884" s="356" t="s">
        <v>4577</v>
      </c>
      <c r="C884" s="356">
        <v>20251003</v>
      </c>
      <c r="D884" s="357">
        <v>45944</v>
      </c>
      <c r="E884" s="356" t="s">
        <v>2998</v>
      </c>
      <c r="F884" s="356" t="s">
        <v>4578</v>
      </c>
      <c r="G884" s="356">
        <v>52183815</v>
      </c>
      <c r="H884" s="356" t="s">
        <v>4102</v>
      </c>
      <c r="I884" s="361">
        <v>39.36</v>
      </c>
      <c r="J884" s="360"/>
      <c r="K884" s="92"/>
    </row>
    <row r="885" spans="1:11" ht="14.5">
      <c r="A885" s="327" t="s">
        <v>5023</v>
      </c>
      <c r="B885" s="326" t="s">
        <v>5467</v>
      </c>
      <c r="C885" s="326">
        <v>25337</v>
      </c>
      <c r="D885" s="337">
        <v>46014</v>
      </c>
      <c r="E885" s="326" t="s">
        <v>2998</v>
      </c>
      <c r="F885" s="326" t="s">
        <v>5414</v>
      </c>
      <c r="G885" s="326"/>
      <c r="H885" s="326" t="s">
        <v>3923</v>
      </c>
      <c r="I885" s="338">
        <v>-3.63</v>
      </c>
      <c r="J885" s="347"/>
      <c r="K885" s="92"/>
    </row>
    <row r="886" spans="1:11" ht="14.5">
      <c r="A886" s="324" t="s">
        <v>3957</v>
      </c>
      <c r="B886" s="326" t="s">
        <v>4065</v>
      </c>
      <c r="C886" s="326">
        <v>25206</v>
      </c>
      <c r="D886" s="336">
        <v>45944</v>
      </c>
      <c r="E886" s="326" t="s">
        <v>2998</v>
      </c>
      <c r="F886" s="326" t="s">
        <v>4066</v>
      </c>
      <c r="G886" s="326"/>
      <c r="H886" s="326" t="s">
        <v>1494</v>
      </c>
      <c r="I886" s="338">
        <v>35.68</v>
      </c>
      <c r="J886" s="347"/>
      <c r="K886" s="92"/>
    </row>
    <row r="887" spans="1:11" ht="14.5">
      <c r="A887" s="324" t="s">
        <v>3292</v>
      </c>
      <c r="B887" s="325" t="s">
        <v>3327</v>
      </c>
      <c r="C887" s="325">
        <v>510031</v>
      </c>
      <c r="D887" s="337">
        <v>45945</v>
      </c>
      <c r="E887" s="325" t="s">
        <v>3328</v>
      </c>
      <c r="F887" s="325" t="s">
        <v>3329</v>
      </c>
      <c r="G887" s="325"/>
      <c r="H887" s="325" t="s">
        <v>1485</v>
      </c>
      <c r="I887" s="339">
        <v>1020</v>
      </c>
      <c r="J887" s="347"/>
      <c r="K887" s="92"/>
    </row>
    <row r="888" spans="1:11" ht="14.5">
      <c r="A888" s="324" t="s">
        <v>3292</v>
      </c>
      <c r="B888" s="326" t="s">
        <v>3323</v>
      </c>
      <c r="C888" s="326">
        <v>510030</v>
      </c>
      <c r="D888" s="337">
        <v>45945</v>
      </c>
      <c r="E888" s="326" t="s">
        <v>3324</v>
      </c>
      <c r="F888" s="326" t="s">
        <v>3326</v>
      </c>
      <c r="G888" s="326"/>
      <c r="H888" s="326" t="s">
        <v>1485</v>
      </c>
      <c r="I888" s="338">
        <v>12.9</v>
      </c>
      <c r="J888" s="347"/>
      <c r="K888" s="92"/>
    </row>
    <row r="889" spans="1:11" ht="14.5">
      <c r="A889" s="324" t="s">
        <v>3292</v>
      </c>
      <c r="B889" s="325" t="s">
        <v>3323</v>
      </c>
      <c r="C889" s="325">
        <v>510030</v>
      </c>
      <c r="D889" s="337">
        <v>45945</v>
      </c>
      <c r="E889" s="325" t="s">
        <v>3324</v>
      </c>
      <c r="F889" s="325" t="s">
        <v>3325</v>
      </c>
      <c r="G889" s="325"/>
      <c r="H889" s="325" t="s">
        <v>1485</v>
      </c>
      <c r="I889" s="339">
        <v>76.900000000000006</v>
      </c>
      <c r="J889" s="347"/>
      <c r="K889" s="92"/>
    </row>
    <row r="890" spans="1:11" ht="14.5">
      <c r="A890" s="324" t="s">
        <v>3330</v>
      </c>
      <c r="B890" s="326" t="s">
        <v>3420</v>
      </c>
      <c r="C890" s="326">
        <v>510009</v>
      </c>
      <c r="D890" s="337">
        <v>45945</v>
      </c>
      <c r="E890" s="326" t="s">
        <v>3421</v>
      </c>
      <c r="F890" s="326" t="s">
        <v>3422</v>
      </c>
      <c r="G890" s="326"/>
      <c r="H890" s="326" t="s">
        <v>3333</v>
      </c>
      <c r="I890" s="338">
        <v>61</v>
      </c>
      <c r="J890" s="347"/>
      <c r="K890" s="92"/>
    </row>
    <row r="891" spans="1:11" ht="14.5">
      <c r="A891" s="324" t="s">
        <v>3330</v>
      </c>
      <c r="B891" s="326" t="s">
        <v>3425</v>
      </c>
      <c r="C891" s="326">
        <v>510028029</v>
      </c>
      <c r="D891" s="337">
        <v>45945</v>
      </c>
      <c r="E891" s="326" t="s">
        <v>3426</v>
      </c>
      <c r="F891" s="326" t="s">
        <v>3422</v>
      </c>
      <c r="G891" s="326"/>
      <c r="H891" s="326" t="s">
        <v>3333</v>
      </c>
      <c r="I891" s="338">
        <v>160</v>
      </c>
      <c r="J891" s="347"/>
      <c r="K891" s="92"/>
    </row>
    <row r="892" spans="1:11" ht="14.5">
      <c r="A892" s="324" t="s">
        <v>3330</v>
      </c>
      <c r="B892" s="325" t="s">
        <v>3423</v>
      </c>
      <c r="C892" s="325">
        <v>510028029</v>
      </c>
      <c r="D892" s="337">
        <v>45945</v>
      </c>
      <c r="E892" s="325" t="s">
        <v>3424</v>
      </c>
      <c r="F892" s="325" t="s">
        <v>3388</v>
      </c>
      <c r="G892" s="325"/>
      <c r="H892" s="325" t="s">
        <v>3333</v>
      </c>
      <c r="I892" s="339">
        <v>22</v>
      </c>
      <c r="J892" s="347"/>
      <c r="K892" s="92"/>
    </row>
    <row r="893" spans="1:11" ht="14.5">
      <c r="A893" s="324" t="s">
        <v>3057</v>
      </c>
      <c r="B893" s="325" t="s">
        <v>3153</v>
      </c>
      <c r="C893" s="325">
        <v>510032038</v>
      </c>
      <c r="D893" s="337">
        <v>45945</v>
      </c>
      <c r="E893" s="325" t="s">
        <v>3154</v>
      </c>
      <c r="F893" s="325" t="s">
        <v>3155</v>
      </c>
      <c r="G893" s="325"/>
      <c r="H893" s="325" t="s">
        <v>3060</v>
      </c>
      <c r="I893" s="339">
        <v>48</v>
      </c>
      <c r="J893" s="347"/>
      <c r="K893" s="92"/>
    </row>
    <row r="894" spans="1:11" ht="14.5">
      <c r="A894" s="324" t="s">
        <v>3057</v>
      </c>
      <c r="B894" s="326" t="s">
        <v>3156</v>
      </c>
      <c r="C894" s="326">
        <v>510032038</v>
      </c>
      <c r="D894" s="337">
        <v>45945</v>
      </c>
      <c r="E894" s="326" t="s">
        <v>3157</v>
      </c>
      <c r="F894" s="326" t="s">
        <v>3044</v>
      </c>
      <c r="G894" s="326"/>
      <c r="H894" s="326" t="s">
        <v>3060</v>
      </c>
      <c r="I894" s="338">
        <v>38</v>
      </c>
      <c r="J894" s="347"/>
      <c r="K894" s="92"/>
    </row>
    <row r="895" spans="1:11" ht="14.5">
      <c r="A895" s="324" t="s">
        <v>3057</v>
      </c>
      <c r="B895" s="326" t="s">
        <v>3158</v>
      </c>
      <c r="C895" s="326">
        <v>510032038</v>
      </c>
      <c r="D895" s="337">
        <v>45945</v>
      </c>
      <c r="E895" s="326" t="s">
        <v>3159</v>
      </c>
      <c r="F895" s="326" t="s">
        <v>3160</v>
      </c>
      <c r="G895" s="326"/>
      <c r="H895" s="326" t="s">
        <v>3060</v>
      </c>
      <c r="I895" s="338">
        <v>2.5</v>
      </c>
      <c r="J895" s="347"/>
      <c r="K895" s="92"/>
    </row>
    <row r="896" spans="1:11" ht="14.5">
      <c r="A896" s="324" t="s">
        <v>3057</v>
      </c>
      <c r="B896" s="326" t="s">
        <v>3161</v>
      </c>
      <c r="C896" s="326">
        <v>510032038</v>
      </c>
      <c r="D896" s="337">
        <v>45945</v>
      </c>
      <c r="E896" s="326" t="s">
        <v>3162</v>
      </c>
      <c r="F896" s="326" t="s">
        <v>3163</v>
      </c>
      <c r="G896" s="326"/>
      <c r="H896" s="326" t="s">
        <v>3060</v>
      </c>
      <c r="I896" s="338">
        <v>45</v>
      </c>
      <c r="J896" s="347"/>
      <c r="K896" s="92"/>
    </row>
    <row r="897" spans="1:11" ht="14.5">
      <c r="A897" s="324" t="s">
        <v>3742</v>
      </c>
      <c r="B897" s="325" t="s">
        <v>3786</v>
      </c>
      <c r="C897" s="325">
        <v>510032038</v>
      </c>
      <c r="D897" s="337">
        <v>45945</v>
      </c>
      <c r="E897" s="325" t="s">
        <v>3162</v>
      </c>
      <c r="F897" s="325" t="s">
        <v>3163</v>
      </c>
      <c r="G897" s="325"/>
      <c r="H897" s="325" t="s">
        <v>3060</v>
      </c>
      <c r="I897" s="339">
        <v>45</v>
      </c>
      <c r="J897" s="347"/>
      <c r="K897" s="92"/>
    </row>
    <row r="898" spans="1:11" ht="14.5">
      <c r="A898" s="324" t="s">
        <v>3569</v>
      </c>
      <c r="B898" s="325" t="s">
        <v>3728</v>
      </c>
      <c r="C898" s="325">
        <v>510022027</v>
      </c>
      <c r="D898" s="337">
        <v>45945</v>
      </c>
      <c r="E898" s="325" t="s">
        <v>3006</v>
      </c>
      <c r="F898" s="325" t="s">
        <v>3265</v>
      </c>
      <c r="G898" s="325"/>
      <c r="H898" s="325" t="s">
        <v>1489</v>
      </c>
      <c r="I898" s="339">
        <v>95.97</v>
      </c>
      <c r="J898" s="347"/>
      <c r="K898" s="92"/>
    </row>
    <row r="899" spans="1:11" ht="14.5">
      <c r="A899" s="324" t="s">
        <v>3569</v>
      </c>
      <c r="B899" s="325" t="s">
        <v>3726</v>
      </c>
      <c r="C899" s="325">
        <v>510022027</v>
      </c>
      <c r="D899" s="337">
        <v>45945</v>
      </c>
      <c r="E899" s="325" t="s">
        <v>3226</v>
      </c>
      <c r="F899" s="325" t="s">
        <v>3727</v>
      </c>
      <c r="G899" s="325"/>
      <c r="H899" s="325" t="s">
        <v>1489</v>
      </c>
      <c r="I899" s="339">
        <v>8</v>
      </c>
      <c r="J899" s="347"/>
      <c r="K899" s="92"/>
    </row>
    <row r="900" spans="1:11" ht="14.5">
      <c r="A900" s="324" t="s">
        <v>3569</v>
      </c>
      <c r="B900" s="325" t="s">
        <v>3729</v>
      </c>
      <c r="C900" s="325">
        <v>510022027</v>
      </c>
      <c r="D900" s="337">
        <v>45945</v>
      </c>
      <c r="E900" s="325" t="s">
        <v>3040</v>
      </c>
      <c r="F900" s="325" t="s">
        <v>3730</v>
      </c>
      <c r="G900" s="325"/>
      <c r="H900" s="325" t="s">
        <v>1489</v>
      </c>
      <c r="I900" s="339">
        <v>190</v>
      </c>
      <c r="J900" s="347"/>
      <c r="K900" s="92"/>
    </row>
    <row r="901" spans="1:11" ht="14.5">
      <c r="A901" s="324" t="s">
        <v>3569</v>
      </c>
      <c r="B901" s="326" t="s">
        <v>3731</v>
      </c>
      <c r="C901" s="326">
        <v>510022027</v>
      </c>
      <c r="D901" s="337">
        <v>45945</v>
      </c>
      <c r="E901" s="326" t="s">
        <v>3732</v>
      </c>
      <c r="F901" s="326" t="s">
        <v>3733</v>
      </c>
      <c r="G901" s="326"/>
      <c r="H901" s="326" t="s">
        <v>1489</v>
      </c>
      <c r="I901" s="338">
        <v>60</v>
      </c>
      <c r="J901" s="347"/>
      <c r="K901" s="92"/>
    </row>
    <row r="902" spans="1:11" ht="14.5">
      <c r="A902" s="324" t="s">
        <v>3569</v>
      </c>
      <c r="B902" s="325" t="s">
        <v>3734</v>
      </c>
      <c r="C902" s="325">
        <v>510022027</v>
      </c>
      <c r="D902" s="337">
        <v>45945</v>
      </c>
      <c r="E902" s="325" t="s">
        <v>3735</v>
      </c>
      <c r="F902" s="325" t="s">
        <v>3733</v>
      </c>
      <c r="G902" s="325"/>
      <c r="H902" s="325" t="s">
        <v>1489</v>
      </c>
      <c r="I902" s="339">
        <v>60</v>
      </c>
      <c r="J902" s="347"/>
      <c r="K902" s="92"/>
    </row>
    <row r="903" spans="1:11" ht="14.5">
      <c r="A903" s="324" t="s">
        <v>3569</v>
      </c>
      <c r="B903" s="326" t="s">
        <v>3736</v>
      </c>
      <c r="C903" s="326">
        <v>510022027</v>
      </c>
      <c r="D903" s="337">
        <v>45945</v>
      </c>
      <c r="E903" s="326" t="s">
        <v>3421</v>
      </c>
      <c r="F903" s="326" t="s">
        <v>3737</v>
      </c>
      <c r="G903" s="326"/>
      <c r="H903" s="326" t="s">
        <v>1489</v>
      </c>
      <c r="I903" s="338">
        <v>60</v>
      </c>
      <c r="J903" s="347"/>
      <c r="K903" s="92"/>
    </row>
    <row r="904" spans="1:11" ht="14.5">
      <c r="A904" s="324" t="s">
        <v>3742</v>
      </c>
      <c r="B904" s="326" t="s">
        <v>3784</v>
      </c>
      <c r="C904" s="326">
        <v>510032038</v>
      </c>
      <c r="D904" s="337">
        <v>45945</v>
      </c>
      <c r="E904" s="326" t="s">
        <v>3154</v>
      </c>
      <c r="F904" s="326" t="s">
        <v>3134</v>
      </c>
      <c r="G904" s="326"/>
      <c r="H904" s="326" t="s">
        <v>3060</v>
      </c>
      <c r="I904" s="338">
        <v>48</v>
      </c>
      <c r="J904" s="347"/>
      <c r="K904" s="92"/>
    </row>
    <row r="905" spans="1:11" ht="14.5">
      <c r="A905" s="324" t="s">
        <v>3742</v>
      </c>
      <c r="B905" s="325" t="s">
        <v>3785</v>
      </c>
      <c r="C905" s="325">
        <v>510032038</v>
      </c>
      <c r="D905" s="337">
        <v>45945</v>
      </c>
      <c r="E905" s="325" t="s">
        <v>3157</v>
      </c>
      <c r="F905" s="325" t="s">
        <v>3044</v>
      </c>
      <c r="G905" s="325"/>
      <c r="H905" s="325" t="s">
        <v>3060</v>
      </c>
      <c r="I905" s="339">
        <v>38</v>
      </c>
      <c r="J905" s="347"/>
      <c r="K905" s="92"/>
    </row>
    <row r="906" spans="1:11" ht="14.5">
      <c r="A906" s="324" t="s">
        <v>3742</v>
      </c>
      <c r="B906" s="326" t="s">
        <v>3158</v>
      </c>
      <c r="C906" s="326">
        <v>510032038</v>
      </c>
      <c r="D906" s="337">
        <v>45945</v>
      </c>
      <c r="E906" s="326" t="s">
        <v>3159</v>
      </c>
      <c r="F906" s="326" t="s">
        <v>3160</v>
      </c>
      <c r="G906" s="326"/>
      <c r="H906" s="326" t="s">
        <v>3060</v>
      </c>
      <c r="I906" s="338">
        <v>2.5</v>
      </c>
      <c r="J906" s="347"/>
      <c r="K906" s="92"/>
    </row>
    <row r="907" spans="1:11" ht="14.5">
      <c r="A907" s="324" t="s">
        <v>3880</v>
      </c>
      <c r="B907" s="326" t="s">
        <v>3948</v>
      </c>
      <c r="C907" s="326">
        <v>510045048</v>
      </c>
      <c r="D907" s="337">
        <v>45945</v>
      </c>
      <c r="E907" s="326" t="s">
        <v>3246</v>
      </c>
      <c r="F907" s="326" t="s">
        <v>3949</v>
      </c>
      <c r="G907" s="326"/>
      <c r="H907" s="326" t="s">
        <v>3883</v>
      </c>
      <c r="I907" s="338">
        <v>27</v>
      </c>
      <c r="J907" s="347"/>
      <c r="K907" s="92"/>
    </row>
    <row r="908" spans="1:11" ht="14.5">
      <c r="A908" s="324" t="s">
        <v>3880</v>
      </c>
      <c r="B908" s="326" t="s">
        <v>3953</v>
      </c>
      <c r="C908" s="326">
        <v>510045048</v>
      </c>
      <c r="D908" s="337">
        <v>45945</v>
      </c>
      <c r="E908" s="326" t="s">
        <v>3954</v>
      </c>
      <c r="F908" s="326" t="s">
        <v>3955</v>
      </c>
      <c r="G908" s="326"/>
      <c r="H908" s="326" t="s">
        <v>3883</v>
      </c>
      <c r="I908" s="338">
        <v>11.39</v>
      </c>
      <c r="J908" s="347"/>
      <c r="K908" s="92"/>
    </row>
    <row r="909" spans="1:11" ht="14.5">
      <c r="A909" s="324" t="s">
        <v>3880</v>
      </c>
      <c r="B909" s="325" t="s">
        <v>3950</v>
      </c>
      <c r="C909" s="325">
        <v>510045048</v>
      </c>
      <c r="D909" s="336">
        <v>45945</v>
      </c>
      <c r="E909" s="325" t="s">
        <v>3951</v>
      </c>
      <c r="F909" s="325" t="s">
        <v>3952</v>
      </c>
      <c r="G909" s="325"/>
      <c r="H909" s="325" t="s">
        <v>3883</v>
      </c>
      <c r="I909" s="339">
        <v>16.8</v>
      </c>
      <c r="J909" s="347"/>
      <c r="K909" s="92"/>
    </row>
    <row r="910" spans="1:11" ht="14.5">
      <c r="A910" s="324" t="s">
        <v>3880</v>
      </c>
      <c r="B910" s="325" t="s">
        <v>3945</v>
      </c>
      <c r="C910" s="325">
        <v>410045048</v>
      </c>
      <c r="D910" s="336">
        <v>45945</v>
      </c>
      <c r="E910" s="325" t="s">
        <v>3946</v>
      </c>
      <c r="F910" s="325" t="s">
        <v>3947</v>
      </c>
      <c r="G910" s="325"/>
      <c r="H910" s="325" t="s">
        <v>3883</v>
      </c>
      <c r="I910" s="339">
        <v>15</v>
      </c>
      <c r="J910" s="347"/>
      <c r="K910" s="92"/>
    </row>
    <row r="911" spans="1:11" ht="14.5">
      <c r="A911" s="324" t="s">
        <v>3957</v>
      </c>
      <c r="B911" s="325" t="s">
        <v>4081</v>
      </c>
      <c r="C911" s="325">
        <v>51001014</v>
      </c>
      <c r="D911" s="337">
        <v>45945</v>
      </c>
      <c r="E911" s="325" t="s">
        <v>4082</v>
      </c>
      <c r="F911" s="325" t="s">
        <v>4084</v>
      </c>
      <c r="G911" s="325"/>
      <c r="H911" s="325" t="s">
        <v>3966</v>
      </c>
      <c r="I911" s="339">
        <v>136.53</v>
      </c>
      <c r="J911" s="347"/>
      <c r="K911" s="92"/>
    </row>
    <row r="912" spans="1:11" ht="14.5">
      <c r="A912" s="324" t="s">
        <v>3957</v>
      </c>
      <c r="B912" s="326" t="s">
        <v>4081</v>
      </c>
      <c r="C912" s="326">
        <v>51001014</v>
      </c>
      <c r="D912" s="337">
        <v>45945</v>
      </c>
      <c r="E912" s="326" t="s">
        <v>4082</v>
      </c>
      <c r="F912" s="326" t="s">
        <v>4083</v>
      </c>
      <c r="G912" s="326"/>
      <c r="H912" s="326" t="s">
        <v>3966</v>
      </c>
      <c r="I912" s="338">
        <v>217.1</v>
      </c>
      <c r="J912" s="347"/>
      <c r="K912" s="92"/>
    </row>
    <row r="913" spans="1:11" ht="14.5">
      <c r="A913" s="324" t="s">
        <v>3957</v>
      </c>
      <c r="B913" s="325" t="s">
        <v>4079</v>
      </c>
      <c r="C913" s="325">
        <v>51001014</v>
      </c>
      <c r="D913" s="337">
        <v>45945</v>
      </c>
      <c r="E913" s="325" t="s">
        <v>4080</v>
      </c>
      <c r="F913" s="325" t="s">
        <v>4001</v>
      </c>
      <c r="G913" s="325"/>
      <c r="H913" s="325" t="s">
        <v>3966</v>
      </c>
      <c r="I913" s="339">
        <v>137.72</v>
      </c>
      <c r="J913" s="347"/>
      <c r="K913" s="92"/>
    </row>
    <row r="914" spans="1:11" ht="14.5">
      <c r="A914" s="324" t="s">
        <v>3957</v>
      </c>
      <c r="B914" s="326" t="s">
        <v>4076</v>
      </c>
      <c r="C914" s="326">
        <v>51001014</v>
      </c>
      <c r="D914" s="337">
        <v>45945</v>
      </c>
      <c r="E914" s="326" t="s">
        <v>4077</v>
      </c>
      <c r="F914" s="326" t="s">
        <v>4078</v>
      </c>
      <c r="G914" s="326"/>
      <c r="H914" s="326" t="s">
        <v>3966</v>
      </c>
      <c r="I914" s="338">
        <v>36.9</v>
      </c>
      <c r="J914" s="347"/>
      <c r="K914" s="92"/>
    </row>
    <row r="915" spans="1:11" ht="14.5">
      <c r="A915" s="324" t="s">
        <v>3957</v>
      </c>
      <c r="B915" s="325" t="s">
        <v>4074</v>
      </c>
      <c r="C915" s="325">
        <v>51001014</v>
      </c>
      <c r="D915" s="337">
        <v>45945</v>
      </c>
      <c r="E915" s="325" t="s">
        <v>3154</v>
      </c>
      <c r="F915" s="325" t="s">
        <v>4075</v>
      </c>
      <c r="G915" s="325"/>
      <c r="H915" s="325" t="s">
        <v>3966</v>
      </c>
      <c r="I915" s="339">
        <v>39.93</v>
      </c>
      <c r="J915" s="347"/>
      <c r="K915" s="92"/>
    </row>
    <row r="916" spans="1:11" ht="14.5">
      <c r="A916" s="324" t="s">
        <v>3957</v>
      </c>
      <c r="B916" s="326" t="s">
        <v>4072</v>
      </c>
      <c r="C916" s="326">
        <v>51001014</v>
      </c>
      <c r="D916" s="337">
        <v>45945</v>
      </c>
      <c r="E916" s="326" t="s">
        <v>3154</v>
      </c>
      <c r="F916" s="326" t="s">
        <v>4073</v>
      </c>
      <c r="G916" s="326"/>
      <c r="H916" s="326" t="s">
        <v>3966</v>
      </c>
      <c r="I916" s="338">
        <v>154</v>
      </c>
      <c r="J916" s="347"/>
      <c r="K916" s="92"/>
    </row>
    <row r="917" spans="1:11" ht="14.5">
      <c r="A917" s="324" t="s">
        <v>3957</v>
      </c>
      <c r="B917" s="326" t="s">
        <v>4085</v>
      </c>
      <c r="C917" s="326">
        <v>510039042</v>
      </c>
      <c r="D917" s="337">
        <v>45945</v>
      </c>
      <c r="E917" s="326" t="s">
        <v>3048</v>
      </c>
      <c r="F917" s="326" t="s">
        <v>4087</v>
      </c>
      <c r="G917" s="326"/>
      <c r="H917" s="326" t="s">
        <v>3966</v>
      </c>
      <c r="I917" s="338">
        <v>8.4499999999999993</v>
      </c>
      <c r="J917" s="347"/>
      <c r="K917" s="92"/>
    </row>
    <row r="918" spans="1:11" ht="14.5">
      <c r="A918" s="324" t="s">
        <v>3957</v>
      </c>
      <c r="B918" s="326" t="s">
        <v>4088</v>
      </c>
      <c r="C918" s="326">
        <v>510039042</v>
      </c>
      <c r="D918" s="337">
        <v>45945</v>
      </c>
      <c r="E918" s="326" t="s">
        <v>4089</v>
      </c>
      <c r="F918" s="326" t="s">
        <v>4090</v>
      </c>
      <c r="G918" s="326"/>
      <c r="H918" s="326" t="s">
        <v>3966</v>
      </c>
      <c r="I918" s="338">
        <v>31</v>
      </c>
      <c r="J918" s="347"/>
      <c r="K918" s="92"/>
    </row>
    <row r="919" spans="1:11" ht="14.5">
      <c r="A919" s="324" t="s">
        <v>3957</v>
      </c>
      <c r="B919" s="325" t="s">
        <v>4091</v>
      </c>
      <c r="C919" s="325">
        <v>510039042</v>
      </c>
      <c r="D919" s="337">
        <v>45945</v>
      </c>
      <c r="E919" s="325" t="s">
        <v>3984</v>
      </c>
      <c r="F919" s="325" t="s">
        <v>4092</v>
      </c>
      <c r="G919" s="325"/>
      <c r="H919" s="325" t="s">
        <v>3966</v>
      </c>
      <c r="I919" s="339">
        <v>12.9</v>
      </c>
      <c r="J919" s="347"/>
      <c r="K919" s="92"/>
    </row>
    <row r="920" spans="1:11" ht="14.5">
      <c r="A920" s="324" t="s">
        <v>3957</v>
      </c>
      <c r="B920" s="326" t="s">
        <v>4085</v>
      </c>
      <c r="C920" s="326">
        <v>510039042</v>
      </c>
      <c r="D920" s="337">
        <v>45945</v>
      </c>
      <c r="E920" s="326" t="s">
        <v>3048</v>
      </c>
      <c r="F920" s="326" t="s">
        <v>4086</v>
      </c>
      <c r="G920" s="326"/>
      <c r="H920" s="326" t="s">
        <v>3966</v>
      </c>
      <c r="I920" s="338">
        <v>10.99</v>
      </c>
      <c r="J920" s="347"/>
      <c r="K920" s="92"/>
    </row>
    <row r="921" spans="1:11" ht="14.5">
      <c r="A921" s="324" t="s">
        <v>3957</v>
      </c>
      <c r="B921" s="326" t="s">
        <v>4093</v>
      </c>
      <c r="C921" s="326">
        <v>510039042</v>
      </c>
      <c r="D921" s="337">
        <v>45945</v>
      </c>
      <c r="E921" s="326" t="s">
        <v>3392</v>
      </c>
      <c r="F921" s="326" t="s">
        <v>4094</v>
      </c>
      <c r="G921" s="326"/>
      <c r="H921" s="326" t="s">
        <v>3966</v>
      </c>
      <c r="I921" s="338">
        <v>10.9</v>
      </c>
      <c r="J921" s="347"/>
      <c r="K921" s="92"/>
    </row>
    <row r="922" spans="1:11" ht="29">
      <c r="A922" s="324" t="s">
        <v>4621</v>
      </c>
      <c r="B922" s="325" t="s">
        <v>5410</v>
      </c>
      <c r="C922" s="325">
        <v>25312</v>
      </c>
      <c r="D922" s="336">
        <v>45968</v>
      </c>
      <c r="E922" s="325" t="s">
        <v>2998</v>
      </c>
      <c r="F922" s="325" t="s">
        <v>5408</v>
      </c>
      <c r="G922" s="325"/>
      <c r="H922" s="325" t="s">
        <v>1483</v>
      </c>
      <c r="I922" s="339">
        <v>329.02</v>
      </c>
      <c r="J922" s="347"/>
      <c r="K922" s="92"/>
    </row>
    <row r="923" spans="1:11" ht="14">
      <c r="A923" s="355" t="s">
        <v>4098</v>
      </c>
      <c r="B923" s="362" t="s">
        <v>4560</v>
      </c>
      <c r="C923" s="362">
        <v>510015</v>
      </c>
      <c r="D923" s="363">
        <v>45945</v>
      </c>
      <c r="E923" s="362" t="s">
        <v>2998</v>
      </c>
      <c r="F923" s="362" t="s">
        <v>4561</v>
      </c>
      <c r="G923" s="362"/>
      <c r="H923" s="356" t="s">
        <v>5552</v>
      </c>
      <c r="I923" s="364">
        <v>4200</v>
      </c>
      <c r="J923" s="360"/>
      <c r="K923" s="92"/>
    </row>
    <row r="924" spans="1:11" ht="14">
      <c r="A924" s="355" t="s">
        <v>4098</v>
      </c>
      <c r="B924" s="356" t="s">
        <v>4562</v>
      </c>
      <c r="C924" s="356">
        <v>510016</v>
      </c>
      <c r="D924" s="363">
        <v>45945</v>
      </c>
      <c r="E924" s="356" t="s">
        <v>2998</v>
      </c>
      <c r="F924" s="356" t="s">
        <v>4561</v>
      </c>
      <c r="G924" s="356"/>
      <c r="H924" s="356" t="s">
        <v>4374</v>
      </c>
      <c r="I924" s="361">
        <v>540</v>
      </c>
      <c r="J924" s="360"/>
      <c r="K924" s="92"/>
    </row>
    <row r="925" spans="1:11" ht="14">
      <c r="A925" s="355" t="s">
        <v>4098</v>
      </c>
      <c r="B925" s="362" t="s">
        <v>4581</v>
      </c>
      <c r="C925" s="356">
        <v>510043</v>
      </c>
      <c r="D925" s="363">
        <v>45945</v>
      </c>
      <c r="E925" s="362" t="s">
        <v>3951</v>
      </c>
      <c r="F925" s="362" t="s">
        <v>4582</v>
      </c>
      <c r="G925" s="362"/>
      <c r="H925" s="362" t="s">
        <v>4583</v>
      </c>
      <c r="I925" s="364">
        <v>490</v>
      </c>
      <c r="J925" s="360"/>
      <c r="K925" s="92"/>
    </row>
    <row r="926" spans="1:11" ht="14">
      <c r="A926" s="355" t="s">
        <v>4098</v>
      </c>
      <c r="B926" s="356" t="s">
        <v>5971</v>
      </c>
      <c r="C926" s="356">
        <v>603043</v>
      </c>
      <c r="D926" s="381">
        <v>46111</v>
      </c>
      <c r="E926" s="356"/>
      <c r="F926" s="356" t="s">
        <v>5717</v>
      </c>
      <c r="G926" s="356"/>
      <c r="H926" s="356" t="s">
        <v>4160</v>
      </c>
      <c r="I926" s="361">
        <v>48.8</v>
      </c>
      <c r="J926" s="360"/>
      <c r="K926" s="92"/>
    </row>
    <row r="927" spans="1:11" ht="28">
      <c r="A927" s="355" t="s">
        <v>4098</v>
      </c>
      <c r="B927" s="356" t="s">
        <v>5904</v>
      </c>
      <c r="C927" s="356">
        <v>603012016</v>
      </c>
      <c r="D927" s="381">
        <v>46090</v>
      </c>
      <c r="E927" s="356"/>
      <c r="F927" s="356" t="s">
        <v>5699</v>
      </c>
      <c r="G927" s="356"/>
      <c r="H927" s="356" t="s">
        <v>4160</v>
      </c>
      <c r="I927" s="361">
        <f>82.12-13.97-43.74</f>
        <v>24.410000000000004</v>
      </c>
      <c r="J927" s="360"/>
      <c r="K927" s="92"/>
    </row>
    <row r="928" spans="1:11" ht="28">
      <c r="A928" s="355" t="s">
        <v>4098</v>
      </c>
      <c r="B928" s="356" t="s">
        <v>4570</v>
      </c>
      <c r="C928" s="356">
        <v>510018</v>
      </c>
      <c r="D928" s="363">
        <v>45945</v>
      </c>
      <c r="E928" s="356" t="s">
        <v>3162</v>
      </c>
      <c r="F928" s="356" t="s">
        <v>4131</v>
      </c>
      <c r="G928" s="356"/>
      <c r="H928" s="356" t="s">
        <v>4132</v>
      </c>
      <c r="I928" s="361">
        <v>41.8</v>
      </c>
      <c r="J928" s="360"/>
      <c r="K928" s="92"/>
    </row>
    <row r="929" spans="1:11" ht="28">
      <c r="A929" s="355" t="s">
        <v>4098</v>
      </c>
      <c r="B929" s="362" t="s">
        <v>4569</v>
      </c>
      <c r="C929" s="356">
        <v>5100017</v>
      </c>
      <c r="D929" s="363">
        <v>45945</v>
      </c>
      <c r="E929" s="362" t="s">
        <v>4440</v>
      </c>
      <c r="F929" s="362" t="s">
        <v>4131</v>
      </c>
      <c r="G929" s="362"/>
      <c r="H929" s="362" t="s">
        <v>4132</v>
      </c>
      <c r="I929" s="364">
        <v>41.8</v>
      </c>
      <c r="J929" s="360"/>
      <c r="K929" s="92"/>
    </row>
    <row r="930" spans="1:11" ht="14.5">
      <c r="A930" s="324" t="s">
        <v>3569</v>
      </c>
      <c r="B930" s="326" t="s">
        <v>3738</v>
      </c>
      <c r="C930" s="326">
        <v>92025</v>
      </c>
      <c r="D930" s="337">
        <v>45946</v>
      </c>
      <c r="E930" s="326" t="s">
        <v>2998</v>
      </c>
      <c r="F930" s="326" t="s">
        <v>3149</v>
      </c>
      <c r="G930" s="326">
        <v>46229663</v>
      </c>
      <c r="H930" s="326" t="s">
        <v>3723</v>
      </c>
      <c r="I930" s="338">
        <v>750</v>
      </c>
      <c r="J930" s="347"/>
      <c r="K930" s="92"/>
    </row>
    <row r="931" spans="1:11" ht="14.5">
      <c r="A931" s="327" t="s">
        <v>5023</v>
      </c>
      <c r="B931" s="325" t="s">
        <v>5154</v>
      </c>
      <c r="C931" s="325">
        <v>25288</v>
      </c>
      <c r="D931" s="336">
        <v>46014</v>
      </c>
      <c r="E931" s="325" t="s">
        <v>2998</v>
      </c>
      <c r="F931" s="325" t="s">
        <v>5155</v>
      </c>
      <c r="G931" s="325"/>
      <c r="H931" s="325" t="s">
        <v>1488</v>
      </c>
      <c r="I931" s="339">
        <v>-1.19</v>
      </c>
      <c r="J931" s="346"/>
      <c r="K931" s="92"/>
    </row>
    <row r="932" spans="1:11" ht="28">
      <c r="A932" s="355" t="s">
        <v>4098</v>
      </c>
      <c r="B932" s="356" t="s">
        <v>4586</v>
      </c>
      <c r="C932" s="356" t="s">
        <v>5828</v>
      </c>
      <c r="D932" s="357">
        <v>45945</v>
      </c>
      <c r="E932" s="356" t="s">
        <v>2998</v>
      </c>
      <c r="F932" s="356" t="s">
        <v>5781</v>
      </c>
      <c r="G932" s="356"/>
      <c r="H932" s="356" t="s">
        <v>4318</v>
      </c>
      <c r="I932" s="361">
        <v>389.79</v>
      </c>
      <c r="J932" s="360"/>
      <c r="K932" s="92"/>
    </row>
    <row r="933" spans="1:11" ht="29">
      <c r="A933" s="324" t="s">
        <v>3957</v>
      </c>
      <c r="B933" s="325" t="s">
        <v>4095</v>
      </c>
      <c r="C933" s="325">
        <v>202526</v>
      </c>
      <c r="D933" s="336">
        <v>45945</v>
      </c>
      <c r="E933" s="325" t="s">
        <v>2998</v>
      </c>
      <c r="F933" s="325" t="s">
        <v>4096</v>
      </c>
      <c r="G933" s="325">
        <v>41655524</v>
      </c>
      <c r="H933" s="325" t="s">
        <v>4097</v>
      </c>
      <c r="I933" s="339">
        <v>976</v>
      </c>
      <c r="J933" s="347"/>
      <c r="K933" s="92"/>
    </row>
    <row r="934" spans="1:11" ht="14">
      <c r="A934" s="355" t="s">
        <v>4098</v>
      </c>
      <c r="B934" s="362" t="s">
        <v>4587</v>
      </c>
      <c r="C934" s="356">
        <v>8377368888</v>
      </c>
      <c r="D934" s="363">
        <v>45946</v>
      </c>
      <c r="E934" s="362" t="s">
        <v>2998</v>
      </c>
      <c r="F934" s="362" t="s">
        <v>5829</v>
      </c>
      <c r="G934" s="362">
        <v>35763469</v>
      </c>
      <c r="H934" s="362" t="s">
        <v>4121</v>
      </c>
      <c r="I934" s="378">
        <v>447.46</v>
      </c>
      <c r="J934" s="360"/>
      <c r="K934" s="92"/>
    </row>
    <row r="935" spans="1:11" ht="28">
      <c r="A935" s="355" t="s">
        <v>4098</v>
      </c>
      <c r="B935" s="356" t="s">
        <v>5904</v>
      </c>
      <c r="C935" s="356">
        <v>603012016</v>
      </c>
      <c r="D935" s="357">
        <v>46090</v>
      </c>
      <c r="E935" s="356"/>
      <c r="F935" s="356" t="s">
        <v>5699</v>
      </c>
      <c r="G935" s="356"/>
      <c r="H935" s="356" t="s">
        <v>4160</v>
      </c>
      <c r="I935" s="361">
        <v>4.3</v>
      </c>
      <c r="J935" s="360"/>
      <c r="K935" s="92"/>
    </row>
    <row r="936" spans="1:11" ht="14.5">
      <c r="A936" s="324" t="s">
        <v>3221</v>
      </c>
      <c r="B936" s="326" t="s">
        <v>3260</v>
      </c>
      <c r="C936" s="326">
        <v>2102510001</v>
      </c>
      <c r="D936" s="337">
        <v>45951</v>
      </c>
      <c r="E936" s="326" t="s">
        <v>2998</v>
      </c>
      <c r="F936" s="326" t="s">
        <v>3261</v>
      </c>
      <c r="G936" s="326">
        <v>36660841</v>
      </c>
      <c r="H936" s="326" t="s">
        <v>3262</v>
      </c>
      <c r="I936" s="338">
        <v>5207</v>
      </c>
      <c r="J936" s="347"/>
      <c r="K936" s="92"/>
    </row>
    <row r="937" spans="1:11" ht="29">
      <c r="A937" s="324" t="s">
        <v>4621</v>
      </c>
      <c r="B937" s="325" t="s">
        <v>5410</v>
      </c>
      <c r="C937" s="325">
        <v>25312</v>
      </c>
      <c r="D937" s="336">
        <v>46020</v>
      </c>
      <c r="E937" s="325" t="s">
        <v>2998</v>
      </c>
      <c r="F937" s="325" t="s">
        <v>5408</v>
      </c>
      <c r="G937" s="325"/>
      <c r="H937" s="325" t="s">
        <v>1483</v>
      </c>
      <c r="I937" s="339">
        <v>12.46</v>
      </c>
      <c r="J937" s="347"/>
      <c r="K937" s="92"/>
    </row>
    <row r="938" spans="1:11" ht="14.5">
      <c r="A938" s="324" t="s">
        <v>3221</v>
      </c>
      <c r="B938" s="326" t="s">
        <v>3274</v>
      </c>
      <c r="C938" s="326">
        <v>510049053</v>
      </c>
      <c r="D938" s="337">
        <v>45951</v>
      </c>
      <c r="E938" s="326" t="s">
        <v>3275</v>
      </c>
      <c r="F938" s="326" t="s">
        <v>3273</v>
      </c>
      <c r="G938" s="326"/>
      <c r="H938" s="326" t="s">
        <v>3228</v>
      </c>
      <c r="I938" s="338">
        <v>9.5</v>
      </c>
      <c r="J938" s="347"/>
      <c r="K938" s="92"/>
    </row>
    <row r="939" spans="1:11" ht="14.5">
      <c r="A939" s="324" t="s">
        <v>3221</v>
      </c>
      <c r="B939" s="325" t="s">
        <v>3278</v>
      </c>
      <c r="C939" s="325">
        <v>25237</v>
      </c>
      <c r="D939" s="336">
        <v>45951</v>
      </c>
      <c r="E939" s="325" t="s">
        <v>2998</v>
      </c>
      <c r="F939" s="325" t="s">
        <v>3279</v>
      </c>
      <c r="G939" s="325"/>
      <c r="H939" s="325" t="s">
        <v>3228</v>
      </c>
      <c r="I939" s="339">
        <v>184.6</v>
      </c>
      <c r="J939" s="347"/>
      <c r="K939" s="92"/>
    </row>
    <row r="940" spans="1:11" ht="14.5">
      <c r="A940" s="324" t="s">
        <v>3221</v>
      </c>
      <c r="B940" s="326" t="s">
        <v>3280</v>
      </c>
      <c r="C940" s="326">
        <v>25238</v>
      </c>
      <c r="D940" s="336">
        <v>45951</v>
      </c>
      <c r="E940" s="326" t="s">
        <v>2998</v>
      </c>
      <c r="F940" s="326" t="s">
        <v>3281</v>
      </c>
      <c r="G940" s="326"/>
      <c r="H940" s="326" t="s">
        <v>3228</v>
      </c>
      <c r="I940" s="338">
        <v>184.39</v>
      </c>
      <c r="J940" s="347"/>
      <c r="K940" s="92"/>
    </row>
    <row r="941" spans="1:11" ht="14.5">
      <c r="A941" s="324" t="s">
        <v>3221</v>
      </c>
      <c r="B941" s="325" t="s">
        <v>3282</v>
      </c>
      <c r="C941" s="325">
        <v>25239</v>
      </c>
      <c r="D941" s="336">
        <v>45951</v>
      </c>
      <c r="E941" s="325" t="s">
        <v>2998</v>
      </c>
      <c r="F941" s="325" t="s">
        <v>3283</v>
      </c>
      <c r="G941" s="325"/>
      <c r="H941" s="325" t="s">
        <v>3228</v>
      </c>
      <c r="I941" s="339">
        <v>454.73</v>
      </c>
      <c r="J941" s="347"/>
      <c r="K941" s="92"/>
    </row>
    <row r="942" spans="1:11" ht="14.5">
      <c r="A942" s="324" t="s">
        <v>3221</v>
      </c>
      <c r="B942" s="326" t="s">
        <v>3284</v>
      </c>
      <c r="C942" s="326">
        <v>25240</v>
      </c>
      <c r="D942" s="336">
        <v>45951</v>
      </c>
      <c r="E942" s="326" t="s">
        <v>2998</v>
      </c>
      <c r="F942" s="326" t="s">
        <v>3285</v>
      </c>
      <c r="G942" s="326"/>
      <c r="H942" s="326" t="s">
        <v>3228</v>
      </c>
      <c r="I942" s="338">
        <v>410.44</v>
      </c>
      <c r="J942" s="347"/>
      <c r="K942" s="92"/>
    </row>
    <row r="943" spans="1:11" ht="14.5">
      <c r="A943" s="324" t="s">
        <v>3221</v>
      </c>
      <c r="B943" s="326" t="s">
        <v>3287</v>
      </c>
      <c r="C943" s="326">
        <v>25242</v>
      </c>
      <c r="D943" s="337">
        <v>45951</v>
      </c>
      <c r="E943" s="326" t="s">
        <v>2998</v>
      </c>
      <c r="F943" s="326" t="s">
        <v>3277</v>
      </c>
      <c r="G943" s="326"/>
      <c r="H943" s="326" t="s">
        <v>3288</v>
      </c>
      <c r="I943" s="338">
        <v>143.19999999999999</v>
      </c>
      <c r="J943" s="347"/>
      <c r="K943" s="92"/>
    </row>
    <row r="944" spans="1:11" ht="14.5">
      <c r="A944" s="324" t="s">
        <v>3221</v>
      </c>
      <c r="B944" s="325" t="s">
        <v>3271</v>
      </c>
      <c r="C944" s="325">
        <v>510049053</v>
      </c>
      <c r="D944" s="337">
        <v>45951</v>
      </c>
      <c r="E944" s="325" t="s">
        <v>3272</v>
      </c>
      <c r="F944" s="325" t="s">
        <v>3273</v>
      </c>
      <c r="G944" s="325"/>
      <c r="H944" s="325" t="s">
        <v>3228</v>
      </c>
      <c r="I944" s="339">
        <v>9.5</v>
      </c>
      <c r="J944" s="347"/>
      <c r="K944" s="92"/>
    </row>
    <row r="945" spans="1:11" ht="14.5">
      <c r="A945" s="324" t="s">
        <v>3221</v>
      </c>
      <c r="B945" s="326" t="s">
        <v>3276</v>
      </c>
      <c r="C945" s="326">
        <v>25236</v>
      </c>
      <c r="D945" s="336">
        <v>45951</v>
      </c>
      <c r="E945" s="326" t="s">
        <v>2998</v>
      </c>
      <c r="F945" s="326" t="s">
        <v>3277</v>
      </c>
      <c r="G945" s="326"/>
      <c r="H945" s="326" t="s">
        <v>3228</v>
      </c>
      <c r="I945" s="338">
        <v>403.08</v>
      </c>
      <c r="J945" s="347"/>
      <c r="K945" s="92"/>
    </row>
    <row r="946" spans="1:11" ht="14.5">
      <c r="A946" s="324" t="s">
        <v>3221</v>
      </c>
      <c r="B946" s="325" t="s">
        <v>3269</v>
      </c>
      <c r="C946" s="325">
        <v>510049053</v>
      </c>
      <c r="D946" s="337">
        <v>45951</v>
      </c>
      <c r="E946" s="325" t="s">
        <v>3154</v>
      </c>
      <c r="F946" s="325" t="s">
        <v>3270</v>
      </c>
      <c r="G946" s="325"/>
      <c r="H946" s="325" t="s">
        <v>3228</v>
      </c>
      <c r="I946" s="339">
        <v>9.76</v>
      </c>
      <c r="J946" s="347"/>
      <c r="K946" s="92"/>
    </row>
    <row r="947" spans="1:11" ht="14.5">
      <c r="A947" s="324" t="s">
        <v>3221</v>
      </c>
      <c r="B947" s="325" t="s">
        <v>3263</v>
      </c>
      <c r="C947" s="325">
        <v>510049053</v>
      </c>
      <c r="D947" s="337">
        <v>45951</v>
      </c>
      <c r="E947" s="325" t="s">
        <v>3264</v>
      </c>
      <c r="F947" s="325" t="s">
        <v>3265</v>
      </c>
      <c r="G947" s="325"/>
      <c r="H947" s="325" t="s">
        <v>3228</v>
      </c>
      <c r="I947" s="339">
        <v>29.47</v>
      </c>
      <c r="J947" s="347"/>
      <c r="K947" s="92"/>
    </row>
    <row r="948" spans="1:11" ht="14.5">
      <c r="A948" s="324" t="s">
        <v>3221</v>
      </c>
      <c r="B948" s="325" t="s">
        <v>3266</v>
      </c>
      <c r="C948" s="325">
        <v>510049053</v>
      </c>
      <c r="D948" s="337">
        <v>45951</v>
      </c>
      <c r="E948" s="325" t="s">
        <v>3267</v>
      </c>
      <c r="F948" s="325" t="s">
        <v>3268</v>
      </c>
      <c r="G948" s="325"/>
      <c r="H948" s="325" t="s">
        <v>3228</v>
      </c>
      <c r="I948" s="339">
        <v>6.5</v>
      </c>
      <c r="J948" s="347"/>
      <c r="K948" s="92"/>
    </row>
    <row r="949" spans="1:11" ht="14">
      <c r="A949" s="355" t="s">
        <v>4098</v>
      </c>
      <c r="B949" s="356" t="s">
        <v>4590</v>
      </c>
      <c r="C949" s="356">
        <v>202503</v>
      </c>
      <c r="D949" s="357">
        <v>45947</v>
      </c>
      <c r="E949" s="356" t="s">
        <v>2998</v>
      </c>
      <c r="F949" s="356" t="s">
        <v>4591</v>
      </c>
      <c r="G949" s="356">
        <v>44609019</v>
      </c>
      <c r="H949" s="356" t="s">
        <v>4592</v>
      </c>
      <c r="I949" s="361">
        <v>1000</v>
      </c>
      <c r="J949" s="360"/>
      <c r="K949" s="92"/>
    </row>
    <row r="950" spans="1:11" ht="14.5">
      <c r="A950" s="324" t="s">
        <v>3787</v>
      </c>
      <c r="B950" s="326" t="s">
        <v>3875</v>
      </c>
      <c r="C950" s="326">
        <v>510054</v>
      </c>
      <c r="D950" s="337">
        <v>45951</v>
      </c>
      <c r="E950" s="326" t="s">
        <v>3876</v>
      </c>
      <c r="F950" s="326" t="s">
        <v>3291</v>
      </c>
      <c r="G950" s="326"/>
      <c r="H950" s="326" t="s">
        <v>1491</v>
      </c>
      <c r="I950" s="338">
        <v>7500</v>
      </c>
      <c r="J950" s="347"/>
      <c r="K950" s="92"/>
    </row>
    <row r="951" spans="1:11" ht="14.5">
      <c r="A951" s="324" t="s">
        <v>3787</v>
      </c>
      <c r="B951" s="325" t="s">
        <v>3877</v>
      </c>
      <c r="C951" s="325">
        <v>2025064</v>
      </c>
      <c r="D951" s="336">
        <v>45952</v>
      </c>
      <c r="E951" s="325" t="s">
        <v>2998</v>
      </c>
      <c r="F951" s="325" t="s">
        <v>3878</v>
      </c>
      <c r="G951" s="325">
        <v>32462832</v>
      </c>
      <c r="H951" s="325" t="s">
        <v>3808</v>
      </c>
      <c r="I951" s="339">
        <v>264.45</v>
      </c>
      <c r="J951" s="347"/>
      <c r="K951" s="92"/>
    </row>
    <row r="952" spans="1:11" ht="14.5">
      <c r="A952" s="327" t="s">
        <v>5023</v>
      </c>
      <c r="B952" s="326" t="s">
        <v>5447</v>
      </c>
      <c r="C952" s="326">
        <v>25303</v>
      </c>
      <c r="D952" s="337">
        <v>46002</v>
      </c>
      <c r="E952" s="326" t="s">
        <v>2998</v>
      </c>
      <c r="F952" s="326" t="s">
        <v>5448</v>
      </c>
      <c r="G952" s="326"/>
      <c r="H952" s="326" t="s">
        <v>5449</v>
      </c>
      <c r="I952" s="338">
        <v>-0.64</v>
      </c>
      <c r="J952" s="346"/>
      <c r="K952" s="92"/>
    </row>
    <row r="953" spans="1:11" ht="43.5">
      <c r="A953" s="324" t="s">
        <v>4621</v>
      </c>
      <c r="B953" s="326" t="s">
        <v>4648</v>
      </c>
      <c r="C953" s="326">
        <v>20251416</v>
      </c>
      <c r="D953" s="337">
        <v>45944</v>
      </c>
      <c r="E953" s="326" t="s">
        <v>2998</v>
      </c>
      <c r="F953" s="326" t="s">
        <v>4649</v>
      </c>
      <c r="G953" s="326"/>
      <c r="H953" s="326" t="s">
        <v>4150</v>
      </c>
      <c r="I953" s="338">
        <v>4702.1099999999997</v>
      </c>
      <c r="J953" s="347"/>
      <c r="K953" s="92"/>
    </row>
    <row r="954" spans="1:11" ht="29">
      <c r="A954" s="324" t="s">
        <v>4621</v>
      </c>
      <c r="B954" s="325" t="s">
        <v>4622</v>
      </c>
      <c r="C954" s="325" t="s">
        <v>5597</v>
      </c>
      <c r="D954" s="336">
        <v>45746</v>
      </c>
      <c r="E954" s="325" t="s">
        <v>2998</v>
      </c>
      <c r="F954" s="326" t="s">
        <v>4625</v>
      </c>
      <c r="G954" s="325">
        <v>35700106</v>
      </c>
      <c r="H954" s="325" t="s">
        <v>4623</v>
      </c>
      <c r="I954" s="339">
        <v>16365.42</v>
      </c>
      <c r="J954" s="347"/>
      <c r="K954" s="92"/>
    </row>
    <row r="955" spans="1:11" ht="14.5">
      <c r="A955" s="327" t="s">
        <v>3164</v>
      </c>
      <c r="B955" s="326" t="s">
        <v>3187</v>
      </c>
      <c r="C955" s="326">
        <v>25090</v>
      </c>
      <c r="D955" s="337">
        <v>45954</v>
      </c>
      <c r="E955" s="326" t="s">
        <v>2998</v>
      </c>
      <c r="F955" s="326" t="s">
        <v>3188</v>
      </c>
      <c r="G955" s="326"/>
      <c r="H955" s="326" t="s">
        <v>1483</v>
      </c>
      <c r="I955" s="338">
        <v>247.81</v>
      </c>
      <c r="J955" s="347"/>
      <c r="K955" s="92"/>
    </row>
    <row r="956" spans="1:11" ht="14">
      <c r="A956" s="355" t="s">
        <v>4098</v>
      </c>
      <c r="B956" s="356" t="s">
        <v>4593</v>
      </c>
      <c r="C956" s="356">
        <v>510055</v>
      </c>
      <c r="D956" s="357">
        <v>45954</v>
      </c>
      <c r="E956" s="356" t="s">
        <v>3732</v>
      </c>
      <c r="F956" s="356" t="s">
        <v>4594</v>
      </c>
      <c r="G956" s="356"/>
      <c r="H956" s="356" t="s">
        <v>4518</v>
      </c>
      <c r="I956" s="361">
        <v>35.99</v>
      </c>
      <c r="J956" s="360"/>
      <c r="K956" s="92"/>
    </row>
    <row r="957" spans="1:11" ht="14.5">
      <c r="A957" s="324" t="s">
        <v>3221</v>
      </c>
      <c r="B957" s="325" t="s">
        <v>3286</v>
      </c>
      <c r="C957" s="325">
        <v>25241</v>
      </c>
      <c r="D957" s="336">
        <v>45954</v>
      </c>
      <c r="E957" s="325" t="s">
        <v>2998</v>
      </c>
      <c r="F957" s="325" t="s">
        <v>3277</v>
      </c>
      <c r="G957" s="325"/>
      <c r="H957" s="325" t="s">
        <v>5123</v>
      </c>
      <c r="I957" s="339">
        <v>143.19999999999999</v>
      </c>
      <c r="J957" s="347"/>
      <c r="K957" s="92"/>
    </row>
    <row r="958" spans="1:11" ht="14.5">
      <c r="A958" s="324" t="s">
        <v>3221</v>
      </c>
      <c r="B958" s="326" t="s">
        <v>3289</v>
      </c>
      <c r="C958" s="326">
        <v>510058</v>
      </c>
      <c r="D958" s="337">
        <v>45954</v>
      </c>
      <c r="E958" s="326" t="s">
        <v>3290</v>
      </c>
      <c r="F958" s="326" t="s">
        <v>3291</v>
      </c>
      <c r="G958" s="326"/>
      <c r="H958" s="326" t="s">
        <v>3228</v>
      </c>
      <c r="I958" s="338">
        <v>2250</v>
      </c>
      <c r="J958" s="347"/>
      <c r="K958" s="92"/>
    </row>
    <row r="959" spans="1:11" ht="14.5">
      <c r="A959" s="327" t="s">
        <v>3455</v>
      </c>
      <c r="B959" s="326" t="s">
        <v>3540</v>
      </c>
      <c r="C959" s="326">
        <v>510061</v>
      </c>
      <c r="D959" s="337">
        <v>45954</v>
      </c>
      <c r="E959" s="326" t="s">
        <v>3290</v>
      </c>
      <c r="F959" s="326" t="s">
        <v>3291</v>
      </c>
      <c r="G959" s="326"/>
      <c r="H959" s="326" t="s">
        <v>1488</v>
      </c>
      <c r="I959" s="338">
        <v>7500</v>
      </c>
      <c r="J959" s="347"/>
      <c r="K959" s="92"/>
    </row>
    <row r="960" spans="1:11" ht="14.5">
      <c r="A960" s="324" t="s">
        <v>3569</v>
      </c>
      <c r="B960" s="325" t="s">
        <v>3739</v>
      </c>
      <c r="C960" s="325">
        <v>510059</v>
      </c>
      <c r="D960" s="337">
        <v>45954</v>
      </c>
      <c r="E960" s="325" t="s">
        <v>3290</v>
      </c>
      <c r="F960" s="325" t="s">
        <v>3291</v>
      </c>
      <c r="G960" s="325"/>
      <c r="H960" s="325" t="s">
        <v>3710</v>
      </c>
      <c r="I960" s="339">
        <v>4500</v>
      </c>
      <c r="J960" s="347"/>
      <c r="K960" s="92"/>
    </row>
    <row r="961" spans="1:11" ht="14.5">
      <c r="A961" s="324" t="s">
        <v>3880</v>
      </c>
      <c r="B961" s="326" t="s">
        <v>3956</v>
      </c>
      <c r="C961" s="326">
        <v>510060</v>
      </c>
      <c r="D961" s="337">
        <v>45954</v>
      </c>
      <c r="E961" s="326" t="s">
        <v>3290</v>
      </c>
      <c r="F961" s="326" t="s">
        <v>3291</v>
      </c>
      <c r="G961" s="326"/>
      <c r="H961" s="326" t="s">
        <v>3923</v>
      </c>
      <c r="I961" s="338">
        <v>4000</v>
      </c>
      <c r="J961" s="347"/>
      <c r="K961" s="92"/>
    </row>
    <row r="962" spans="1:11" ht="14">
      <c r="A962" s="355" t="s">
        <v>4098</v>
      </c>
      <c r="B962" s="362" t="s">
        <v>4515</v>
      </c>
      <c r="C962" s="362">
        <v>25219</v>
      </c>
      <c r="D962" s="363">
        <v>45954</v>
      </c>
      <c r="E962" s="362" t="s">
        <v>2998</v>
      </c>
      <c r="F962" s="362" t="s">
        <v>4513</v>
      </c>
      <c r="G962" s="362"/>
      <c r="H962" s="362" t="s">
        <v>4160</v>
      </c>
      <c r="I962" s="364">
        <v>275.22000000000003</v>
      </c>
      <c r="J962" s="360"/>
      <c r="K962" s="92"/>
    </row>
    <row r="963" spans="1:11" ht="14">
      <c r="A963" s="355" t="s">
        <v>4098</v>
      </c>
      <c r="B963" s="356" t="s">
        <v>4515</v>
      </c>
      <c r="C963" s="356">
        <v>25219</v>
      </c>
      <c r="D963" s="363">
        <v>45954</v>
      </c>
      <c r="E963" s="356" t="s">
        <v>2998</v>
      </c>
      <c r="F963" s="362" t="s">
        <v>4513</v>
      </c>
      <c r="G963" s="356"/>
      <c r="H963" s="356" t="s">
        <v>4160</v>
      </c>
      <c r="I963" s="361">
        <v>16.03</v>
      </c>
      <c r="J963" s="360"/>
      <c r="K963" s="92"/>
    </row>
    <row r="964" spans="1:11" ht="14">
      <c r="A964" s="355" t="s">
        <v>4098</v>
      </c>
      <c r="B964" s="356" t="s">
        <v>4607</v>
      </c>
      <c r="C964" s="356">
        <v>25249</v>
      </c>
      <c r="D964" s="357">
        <v>45954</v>
      </c>
      <c r="E964" s="356" t="s">
        <v>2998</v>
      </c>
      <c r="F964" s="356" t="s">
        <v>4608</v>
      </c>
      <c r="G964" s="356"/>
      <c r="H964" s="356" t="s">
        <v>4160</v>
      </c>
      <c r="I964" s="361">
        <v>51.82</v>
      </c>
      <c r="J964" s="360"/>
      <c r="K964" s="92"/>
    </row>
    <row r="965" spans="1:11" ht="14">
      <c r="A965" s="355" t="s">
        <v>4098</v>
      </c>
      <c r="B965" s="362" t="s">
        <v>4606</v>
      </c>
      <c r="C965" s="356">
        <v>25248</v>
      </c>
      <c r="D965" s="363">
        <v>45954</v>
      </c>
      <c r="E965" s="362" t="s">
        <v>2998</v>
      </c>
      <c r="F965" s="362" t="s">
        <v>4605</v>
      </c>
      <c r="G965" s="362"/>
      <c r="H965" s="362" t="s">
        <v>4146</v>
      </c>
      <c r="I965" s="364">
        <v>176</v>
      </c>
      <c r="J965" s="360"/>
      <c r="K965" s="92"/>
    </row>
    <row r="966" spans="1:11" ht="14">
      <c r="A966" s="355" t="s">
        <v>4098</v>
      </c>
      <c r="B966" s="356" t="s">
        <v>4604</v>
      </c>
      <c r="C966" s="356">
        <v>25247</v>
      </c>
      <c r="D966" s="357">
        <v>45954</v>
      </c>
      <c r="E966" s="356" t="s">
        <v>2998</v>
      </c>
      <c r="F966" s="356" t="s">
        <v>4605</v>
      </c>
      <c r="G966" s="356"/>
      <c r="H966" s="356" t="s">
        <v>4146</v>
      </c>
      <c r="I966" s="361">
        <v>1276.9000000000001</v>
      </c>
      <c r="J966" s="360"/>
      <c r="K966" s="92"/>
    </row>
    <row r="967" spans="1:11" ht="14">
      <c r="A967" s="355" t="s">
        <v>4098</v>
      </c>
      <c r="B967" s="362" t="s">
        <v>4603</v>
      </c>
      <c r="C967" s="356">
        <v>25246</v>
      </c>
      <c r="D967" s="363">
        <v>45954</v>
      </c>
      <c r="E967" s="362" t="s">
        <v>2998</v>
      </c>
      <c r="F967" s="362" t="s">
        <v>4602</v>
      </c>
      <c r="G967" s="362"/>
      <c r="H967" s="362" t="s">
        <v>4146</v>
      </c>
      <c r="I967" s="364">
        <v>13.1</v>
      </c>
      <c r="J967" s="360"/>
      <c r="K967" s="92"/>
    </row>
    <row r="968" spans="1:11" ht="14">
      <c r="A968" s="355" t="s">
        <v>4098</v>
      </c>
      <c r="B968" s="356" t="s">
        <v>4601</v>
      </c>
      <c r="C968" s="356">
        <v>25245</v>
      </c>
      <c r="D968" s="357">
        <v>45954</v>
      </c>
      <c r="E968" s="356" t="s">
        <v>2998</v>
      </c>
      <c r="F968" s="356" t="s">
        <v>4602</v>
      </c>
      <c r="G968" s="356"/>
      <c r="H968" s="356" t="s">
        <v>4146</v>
      </c>
      <c r="I968" s="361">
        <v>123.51</v>
      </c>
      <c r="J968" s="360"/>
      <c r="K968" s="92"/>
    </row>
    <row r="969" spans="1:11" ht="14">
      <c r="A969" s="355" t="s">
        <v>4098</v>
      </c>
      <c r="B969" s="362" t="s">
        <v>4600</v>
      </c>
      <c r="C969" s="356">
        <v>25244</v>
      </c>
      <c r="D969" s="363">
        <v>45954</v>
      </c>
      <c r="E969" s="362" t="s">
        <v>2998</v>
      </c>
      <c r="F969" s="362" t="s">
        <v>4599</v>
      </c>
      <c r="G969" s="362"/>
      <c r="H969" s="362" t="s">
        <v>4146</v>
      </c>
      <c r="I969" s="364">
        <v>13.1</v>
      </c>
      <c r="J969" s="360"/>
      <c r="K969" s="92"/>
    </row>
    <row r="970" spans="1:11" ht="14">
      <c r="A970" s="355" t="s">
        <v>4098</v>
      </c>
      <c r="B970" s="362" t="s">
        <v>4598</v>
      </c>
      <c r="C970" s="356">
        <v>25243</v>
      </c>
      <c r="D970" s="363">
        <v>45954</v>
      </c>
      <c r="E970" s="362" t="s">
        <v>2998</v>
      </c>
      <c r="F970" s="362" t="s">
        <v>4599</v>
      </c>
      <c r="G970" s="362"/>
      <c r="H970" s="362" t="s">
        <v>4146</v>
      </c>
      <c r="I970" s="364">
        <v>188.76</v>
      </c>
      <c r="J970" s="360"/>
      <c r="K970" s="92"/>
    </row>
    <row r="971" spans="1:11" ht="28">
      <c r="A971" s="355" t="s">
        <v>4098</v>
      </c>
      <c r="B971" s="362" t="s">
        <v>4595</v>
      </c>
      <c r="C971" s="356">
        <v>510056</v>
      </c>
      <c r="D971" s="363">
        <v>45954</v>
      </c>
      <c r="E971" s="362" t="s">
        <v>4575</v>
      </c>
      <c r="F971" s="362" t="s">
        <v>4596</v>
      </c>
      <c r="G971" s="362">
        <v>42022509</v>
      </c>
      <c r="H971" s="362" t="s">
        <v>4597</v>
      </c>
      <c r="I971" s="364">
        <v>842</v>
      </c>
      <c r="J971" s="360"/>
      <c r="K971" s="92"/>
    </row>
    <row r="972" spans="1:11" ht="29">
      <c r="A972" s="324" t="s">
        <v>4621</v>
      </c>
      <c r="B972" s="326" t="s">
        <v>4624</v>
      </c>
      <c r="C972" s="326">
        <v>200250871</v>
      </c>
      <c r="D972" s="337">
        <v>45817</v>
      </c>
      <c r="E972" s="326" t="s">
        <v>2998</v>
      </c>
      <c r="F972" s="326" t="s">
        <v>4625</v>
      </c>
      <c r="G972" s="326">
        <v>35700106</v>
      </c>
      <c r="H972" s="326" t="s">
        <v>4623</v>
      </c>
      <c r="I972" s="338">
        <v>24642.5</v>
      </c>
      <c r="J972" s="347"/>
      <c r="K972" s="92"/>
    </row>
    <row r="973" spans="1:11" ht="14">
      <c r="A973" s="355" t="s">
        <v>4098</v>
      </c>
      <c r="B973" s="362" t="s">
        <v>4609</v>
      </c>
      <c r="C973" s="356">
        <v>20250018</v>
      </c>
      <c r="D973" s="363">
        <v>45967</v>
      </c>
      <c r="E973" s="362" t="s">
        <v>2998</v>
      </c>
      <c r="F973" s="362" t="s">
        <v>5832</v>
      </c>
      <c r="G973" s="362">
        <v>53630599</v>
      </c>
      <c r="H973" s="362" t="s">
        <v>4257</v>
      </c>
      <c r="I973" s="364">
        <v>307.5</v>
      </c>
      <c r="J973" s="360"/>
      <c r="K973" s="92"/>
    </row>
    <row r="974" spans="1:11" ht="29">
      <c r="A974" s="324" t="s">
        <v>4621</v>
      </c>
      <c r="B974" s="326" t="s">
        <v>4632</v>
      </c>
      <c r="C974" s="326">
        <v>200251167</v>
      </c>
      <c r="D974" s="337">
        <v>45883</v>
      </c>
      <c r="E974" s="326" t="s">
        <v>2998</v>
      </c>
      <c r="F974" s="326" t="s">
        <v>4633</v>
      </c>
      <c r="G974" s="326">
        <v>35700106</v>
      </c>
      <c r="H974" s="326" t="s">
        <v>4623</v>
      </c>
      <c r="I974" s="338">
        <v>779.33</v>
      </c>
      <c r="J974" s="347"/>
      <c r="K974" s="92"/>
    </row>
    <row r="975" spans="1:11" ht="29">
      <c r="A975" s="324" t="s">
        <v>4621</v>
      </c>
      <c r="B975" s="326" t="s">
        <v>4996</v>
      </c>
      <c r="C975" s="326">
        <v>511036037</v>
      </c>
      <c r="D975" s="337">
        <v>45988</v>
      </c>
      <c r="E975" s="326" t="s">
        <v>4776</v>
      </c>
      <c r="F975" s="326" t="s">
        <v>4997</v>
      </c>
      <c r="G975" s="326"/>
      <c r="H975" s="326" t="s">
        <v>4160</v>
      </c>
      <c r="I975" s="338">
        <v>115.62</v>
      </c>
      <c r="J975" s="347"/>
      <c r="K975" s="92"/>
    </row>
    <row r="976" spans="1:11" ht="29">
      <c r="A976" s="324" t="s">
        <v>4621</v>
      </c>
      <c r="B976" s="325" t="s">
        <v>4660</v>
      </c>
      <c r="C976" s="325">
        <v>20250019</v>
      </c>
      <c r="D976" s="337">
        <v>45967</v>
      </c>
      <c r="E976" s="325" t="s">
        <v>2998</v>
      </c>
      <c r="F976" s="325" t="s">
        <v>5833</v>
      </c>
      <c r="G976" s="325">
        <v>53630599</v>
      </c>
      <c r="H976" s="325" t="s">
        <v>4257</v>
      </c>
      <c r="I976" s="339">
        <v>612</v>
      </c>
      <c r="J976" s="347"/>
      <c r="K976" s="92"/>
    </row>
    <row r="977" spans="1:11" ht="29">
      <c r="A977" s="324" t="s">
        <v>4621</v>
      </c>
      <c r="B977" s="326" t="s">
        <v>4634</v>
      </c>
      <c r="C977" s="326">
        <v>256420</v>
      </c>
      <c r="D977" s="337">
        <v>45894</v>
      </c>
      <c r="E977" s="326" t="s">
        <v>2998</v>
      </c>
      <c r="F977" s="326" t="s">
        <v>4635</v>
      </c>
      <c r="G977" s="326">
        <v>31398081</v>
      </c>
      <c r="H977" s="326" t="s">
        <v>3718</v>
      </c>
      <c r="I977" s="338">
        <v>2862.75</v>
      </c>
      <c r="J977" s="347"/>
      <c r="K977" s="92"/>
    </row>
    <row r="978" spans="1:11" ht="29">
      <c r="A978" s="324" t="s">
        <v>4621</v>
      </c>
      <c r="B978" s="326" t="s">
        <v>4636</v>
      </c>
      <c r="C978" s="326">
        <v>256421</v>
      </c>
      <c r="D978" s="337">
        <v>45895</v>
      </c>
      <c r="E978" s="326" t="s">
        <v>2998</v>
      </c>
      <c r="F978" s="326" t="s">
        <v>5403</v>
      </c>
      <c r="G978" s="326">
        <v>31398081</v>
      </c>
      <c r="H978" s="326" t="s">
        <v>3718</v>
      </c>
      <c r="I978" s="338">
        <v>13943</v>
      </c>
      <c r="J978" s="347"/>
      <c r="K978" s="92"/>
    </row>
    <row r="979" spans="1:11" ht="29">
      <c r="A979" s="324" t="s">
        <v>4621</v>
      </c>
      <c r="B979" s="326" t="s">
        <v>3716</v>
      </c>
      <c r="C979" s="326">
        <v>256555</v>
      </c>
      <c r="D979" s="337">
        <v>45917</v>
      </c>
      <c r="E979" s="326" t="s">
        <v>2998</v>
      </c>
      <c r="F979" s="326" t="s">
        <v>3717</v>
      </c>
      <c r="G979" s="326">
        <v>31398081</v>
      </c>
      <c r="H979" s="326" t="s">
        <v>3718</v>
      </c>
      <c r="I979" s="338">
        <v>1179</v>
      </c>
      <c r="J979" s="347"/>
      <c r="K979" s="92"/>
    </row>
    <row r="980" spans="1:11" ht="29">
      <c r="A980" s="324" t="s">
        <v>4621</v>
      </c>
      <c r="B980" s="325" t="s">
        <v>4643</v>
      </c>
      <c r="C980" s="325">
        <v>256524</v>
      </c>
      <c r="D980" s="336">
        <v>45916</v>
      </c>
      <c r="E980" s="325" t="s">
        <v>2998</v>
      </c>
      <c r="F980" s="325" t="s">
        <v>4644</v>
      </c>
      <c r="G980" s="325">
        <v>31398081</v>
      </c>
      <c r="H980" s="325" t="s">
        <v>3718</v>
      </c>
      <c r="I980" s="339">
        <v>15697.5</v>
      </c>
      <c r="J980" s="347"/>
      <c r="K980" s="92"/>
    </row>
    <row r="981" spans="1:11" ht="29">
      <c r="A981" s="324" t="s">
        <v>4621</v>
      </c>
      <c r="B981" s="325" t="s">
        <v>5020</v>
      </c>
      <c r="C981" s="326">
        <v>256888</v>
      </c>
      <c r="D981" s="336">
        <v>45980</v>
      </c>
      <c r="E981" s="325" t="s">
        <v>2998</v>
      </c>
      <c r="F981" s="325" t="s">
        <v>5564</v>
      </c>
      <c r="G981" s="325">
        <v>31398081</v>
      </c>
      <c r="H981" s="325" t="s">
        <v>3718</v>
      </c>
      <c r="I981" s="339">
        <v>532.1</v>
      </c>
      <c r="J981" s="347"/>
      <c r="K981" s="92"/>
    </row>
    <row r="982" spans="1:11" ht="29">
      <c r="A982" s="324" t="s">
        <v>4621</v>
      </c>
      <c r="B982" s="326" t="s">
        <v>5423</v>
      </c>
      <c r="C982" s="326">
        <v>25320</v>
      </c>
      <c r="D982" s="337">
        <v>45968</v>
      </c>
      <c r="E982" s="326" t="s">
        <v>2998</v>
      </c>
      <c r="F982" s="326" t="s">
        <v>5419</v>
      </c>
      <c r="G982" s="326"/>
      <c r="H982" s="326" t="s">
        <v>5424</v>
      </c>
      <c r="I982" s="338">
        <v>479.46</v>
      </c>
      <c r="J982" s="347"/>
      <c r="K982" s="92"/>
    </row>
    <row r="983" spans="1:11" ht="29">
      <c r="A983" s="324" t="s">
        <v>4621</v>
      </c>
      <c r="B983" s="326" t="s">
        <v>5423</v>
      </c>
      <c r="C983" s="326">
        <v>25320</v>
      </c>
      <c r="D983" s="337">
        <v>46014</v>
      </c>
      <c r="E983" s="326" t="s">
        <v>2998</v>
      </c>
      <c r="F983" s="326" t="s">
        <v>5419</v>
      </c>
      <c r="G983" s="326"/>
      <c r="H983" s="326" t="s">
        <v>5424</v>
      </c>
      <c r="I983" s="338">
        <v>-7.99</v>
      </c>
      <c r="J983" s="347"/>
      <c r="K983" s="92"/>
    </row>
    <row r="984" spans="1:11" ht="29">
      <c r="A984" s="324" t="s">
        <v>4621</v>
      </c>
      <c r="B984" s="326" t="s">
        <v>5398</v>
      </c>
      <c r="C984" s="326">
        <v>252000401</v>
      </c>
      <c r="D984" s="337">
        <v>46008</v>
      </c>
      <c r="E984" s="326" t="s">
        <v>2998</v>
      </c>
      <c r="F984" s="326" t="s">
        <v>5430</v>
      </c>
      <c r="G984" s="326">
        <v>53492722</v>
      </c>
      <c r="H984" s="326" t="s">
        <v>5400</v>
      </c>
      <c r="I984" s="338">
        <v>1291</v>
      </c>
      <c r="J984" s="347"/>
      <c r="K984" s="92"/>
    </row>
    <row r="985" spans="1:11" ht="29">
      <c r="A985" s="324" t="s">
        <v>4621</v>
      </c>
      <c r="B985" s="325" t="s">
        <v>5398</v>
      </c>
      <c r="C985" s="325">
        <v>252000401</v>
      </c>
      <c r="D985" s="336">
        <v>46008</v>
      </c>
      <c r="E985" s="325" t="s">
        <v>2998</v>
      </c>
      <c r="F985" s="325" t="s">
        <v>5399</v>
      </c>
      <c r="G985" s="325">
        <v>53492722</v>
      </c>
      <c r="H985" s="325" t="s">
        <v>5400</v>
      </c>
      <c r="I985" s="339">
        <v>3400</v>
      </c>
      <c r="J985" s="347"/>
      <c r="K985" s="92"/>
    </row>
    <row r="986" spans="1:11" ht="29">
      <c r="A986" s="324" t="s">
        <v>4621</v>
      </c>
      <c r="B986" s="325" t="s">
        <v>5428</v>
      </c>
      <c r="C986" s="325">
        <v>25334</v>
      </c>
      <c r="D986" s="336">
        <v>45968</v>
      </c>
      <c r="E986" s="325" t="s">
        <v>2998</v>
      </c>
      <c r="F986" s="325" t="s">
        <v>5419</v>
      </c>
      <c r="G986" s="325"/>
      <c r="H986" s="325" t="s">
        <v>5429</v>
      </c>
      <c r="I986" s="339">
        <v>479.46</v>
      </c>
      <c r="J986" s="347"/>
      <c r="K986" s="92"/>
    </row>
    <row r="987" spans="1:11" ht="29">
      <c r="A987" s="324" t="s">
        <v>4621</v>
      </c>
      <c r="B987" s="325" t="s">
        <v>5428</v>
      </c>
      <c r="C987" s="325">
        <v>25334</v>
      </c>
      <c r="D987" s="336">
        <v>46020</v>
      </c>
      <c r="E987" s="325" t="s">
        <v>2998</v>
      </c>
      <c r="F987" s="325" t="s">
        <v>5419</v>
      </c>
      <c r="G987" s="325"/>
      <c r="H987" s="325" t="s">
        <v>5429</v>
      </c>
      <c r="I987" s="339">
        <v>3.74</v>
      </c>
      <c r="J987" s="347"/>
      <c r="K987" s="92"/>
    </row>
    <row r="988" spans="1:11" ht="29">
      <c r="A988" s="324" t="s">
        <v>4621</v>
      </c>
      <c r="B988" s="326" t="s">
        <v>5416</v>
      </c>
      <c r="C988" s="326">
        <v>25316</v>
      </c>
      <c r="D988" s="337">
        <v>45968</v>
      </c>
      <c r="E988" s="326" t="s">
        <v>2998</v>
      </c>
      <c r="F988" s="326" t="s">
        <v>5417</v>
      </c>
      <c r="G988" s="326"/>
      <c r="H988" s="326" t="s">
        <v>4871</v>
      </c>
      <c r="I988" s="338">
        <v>424.42</v>
      </c>
      <c r="J988" s="347"/>
      <c r="K988" s="92"/>
    </row>
    <row r="989" spans="1:11" ht="29">
      <c r="A989" s="324" t="s">
        <v>4621</v>
      </c>
      <c r="B989" s="326" t="s">
        <v>5416</v>
      </c>
      <c r="C989" s="326">
        <v>25316</v>
      </c>
      <c r="D989" s="337">
        <v>46014</v>
      </c>
      <c r="E989" s="326" t="s">
        <v>2998</v>
      </c>
      <c r="F989" s="326" t="s">
        <v>5417</v>
      </c>
      <c r="G989" s="326"/>
      <c r="H989" s="326" t="s">
        <v>4871</v>
      </c>
      <c r="I989" s="338">
        <v>-7.98</v>
      </c>
      <c r="J989" s="347"/>
      <c r="K989" s="92"/>
    </row>
    <row r="990" spans="1:11" ht="29">
      <c r="A990" s="324" t="s">
        <v>4621</v>
      </c>
      <c r="B990" s="325" t="s">
        <v>4640</v>
      </c>
      <c r="C990" s="325">
        <v>2025038</v>
      </c>
      <c r="D990" s="336">
        <v>45919</v>
      </c>
      <c r="E990" s="325" t="s">
        <v>2998</v>
      </c>
      <c r="F990" s="325" t="s">
        <v>4641</v>
      </c>
      <c r="G990" s="325">
        <v>36563323</v>
      </c>
      <c r="H990" s="325" t="s">
        <v>4642</v>
      </c>
      <c r="I990" s="342">
        <v>3695.72</v>
      </c>
      <c r="J990" s="347"/>
      <c r="K990" s="92"/>
    </row>
    <row r="991" spans="1:11" ht="29">
      <c r="A991" s="324" t="s">
        <v>4621</v>
      </c>
      <c r="B991" s="326" t="s">
        <v>5422</v>
      </c>
      <c r="C991" s="326">
        <v>25319</v>
      </c>
      <c r="D991" s="337">
        <v>45968</v>
      </c>
      <c r="E991" s="326" t="s">
        <v>2998</v>
      </c>
      <c r="F991" s="326" t="s">
        <v>5419</v>
      </c>
      <c r="G991" s="326"/>
      <c r="H991" s="326" t="s">
        <v>3333</v>
      </c>
      <c r="I991" s="338">
        <v>479.46</v>
      </c>
      <c r="J991" s="347"/>
      <c r="K991" s="92"/>
    </row>
    <row r="992" spans="1:11" ht="29">
      <c r="A992" s="324" t="s">
        <v>4621</v>
      </c>
      <c r="B992" s="326" t="s">
        <v>5422</v>
      </c>
      <c r="C992" s="326">
        <v>25319</v>
      </c>
      <c r="D992" s="337">
        <v>46020</v>
      </c>
      <c r="E992" s="326" t="s">
        <v>2998</v>
      </c>
      <c r="F992" s="326" t="s">
        <v>5419</v>
      </c>
      <c r="G992" s="326"/>
      <c r="H992" s="326" t="s">
        <v>3333</v>
      </c>
      <c r="I992" s="338">
        <v>61.24</v>
      </c>
      <c r="J992" s="347"/>
      <c r="K992" s="92"/>
    </row>
    <row r="993" spans="1:11" ht="29">
      <c r="A993" s="324" t="s">
        <v>4621</v>
      </c>
      <c r="B993" s="326" t="s">
        <v>5418</v>
      </c>
      <c r="C993" s="326">
        <v>25317</v>
      </c>
      <c r="D993" s="337">
        <v>45968</v>
      </c>
      <c r="E993" s="326" t="s">
        <v>2998</v>
      </c>
      <c r="F993" s="326" t="s">
        <v>5419</v>
      </c>
      <c r="G993" s="326"/>
      <c r="H993" s="326" t="s">
        <v>1487</v>
      </c>
      <c r="I993" s="338">
        <v>479.46</v>
      </c>
      <c r="J993" s="347"/>
      <c r="K993" s="92"/>
    </row>
    <row r="994" spans="1:11" ht="29">
      <c r="A994" s="324" t="s">
        <v>4621</v>
      </c>
      <c r="B994" s="326" t="s">
        <v>5418</v>
      </c>
      <c r="C994" s="326">
        <v>25317</v>
      </c>
      <c r="D994" s="337">
        <v>46020</v>
      </c>
      <c r="E994" s="326" t="s">
        <v>2998</v>
      </c>
      <c r="F994" s="326" t="s">
        <v>5419</v>
      </c>
      <c r="G994" s="326"/>
      <c r="H994" s="326" t="s">
        <v>1487</v>
      </c>
      <c r="I994" s="338">
        <v>10.27</v>
      </c>
      <c r="J994" s="347"/>
      <c r="K994" s="92"/>
    </row>
    <row r="995" spans="1:11" ht="14.5">
      <c r="A995" s="324" t="s">
        <v>3221</v>
      </c>
      <c r="B995" s="326" t="s">
        <v>4742</v>
      </c>
      <c r="C995" s="326">
        <v>511011</v>
      </c>
      <c r="D995" s="337">
        <v>45967</v>
      </c>
      <c r="E995" s="326" t="s">
        <v>3290</v>
      </c>
      <c r="F995" s="326" t="s">
        <v>4743</v>
      </c>
      <c r="G995" s="326"/>
      <c r="H995" s="326" t="s">
        <v>3228</v>
      </c>
      <c r="I995" s="338">
        <v>114.4</v>
      </c>
      <c r="J995" s="347"/>
      <c r="K995" s="92"/>
    </row>
    <row r="996" spans="1:11" ht="14.5">
      <c r="A996" s="324" t="s">
        <v>3330</v>
      </c>
      <c r="B996" s="325" t="s">
        <v>4819</v>
      </c>
      <c r="C996" s="325">
        <v>25258</v>
      </c>
      <c r="D996" s="336">
        <v>45967</v>
      </c>
      <c r="E996" s="325" t="s">
        <v>2998</v>
      </c>
      <c r="F996" s="325" t="s">
        <v>4820</v>
      </c>
      <c r="G996" s="325"/>
      <c r="H996" s="325" t="s">
        <v>3333</v>
      </c>
      <c r="I996" s="339">
        <v>330.18</v>
      </c>
      <c r="J996" s="347"/>
      <c r="K996" s="92"/>
    </row>
    <row r="997" spans="1:11" ht="14.5">
      <c r="A997" s="327" t="s">
        <v>3455</v>
      </c>
      <c r="B997" s="325" t="s">
        <v>3541</v>
      </c>
      <c r="C997" s="325">
        <v>72025</v>
      </c>
      <c r="D997" s="336">
        <v>45967</v>
      </c>
      <c r="E997" s="325" t="s">
        <v>2998</v>
      </c>
      <c r="F997" s="325" t="s">
        <v>3542</v>
      </c>
      <c r="G997" s="325">
        <v>43243924</v>
      </c>
      <c r="H997" s="325" t="s">
        <v>3484</v>
      </c>
      <c r="I997" s="339">
        <v>2250</v>
      </c>
      <c r="J997" s="347"/>
      <c r="K997" s="92"/>
    </row>
    <row r="998" spans="1:11" ht="14.5">
      <c r="A998" s="327" t="s">
        <v>3455</v>
      </c>
      <c r="B998" s="326" t="s">
        <v>3543</v>
      </c>
      <c r="C998" s="326">
        <v>510069073</v>
      </c>
      <c r="D998" s="336">
        <v>45967</v>
      </c>
      <c r="E998" s="326" t="s">
        <v>3544</v>
      </c>
      <c r="F998" s="326" t="s">
        <v>3545</v>
      </c>
      <c r="G998" s="326"/>
      <c r="H998" s="326" t="s">
        <v>1488</v>
      </c>
      <c r="I998" s="338">
        <v>64.900000000000006</v>
      </c>
      <c r="J998" s="347"/>
      <c r="K998" s="92"/>
    </row>
    <row r="999" spans="1:11" ht="14.5">
      <c r="A999" s="327" t="s">
        <v>3455</v>
      </c>
      <c r="B999" s="325" t="s">
        <v>3546</v>
      </c>
      <c r="C999" s="325">
        <v>510069073</v>
      </c>
      <c r="D999" s="336">
        <v>45967</v>
      </c>
      <c r="E999" s="325" t="s">
        <v>3138</v>
      </c>
      <c r="F999" s="325" t="s">
        <v>3547</v>
      </c>
      <c r="G999" s="325"/>
      <c r="H999" s="325" t="s">
        <v>1488</v>
      </c>
      <c r="I999" s="339">
        <v>144</v>
      </c>
      <c r="J999" s="347"/>
      <c r="K999" s="92"/>
    </row>
    <row r="1000" spans="1:11" ht="14.5">
      <c r="A1000" s="327" t="s">
        <v>3455</v>
      </c>
      <c r="B1000" s="326" t="s">
        <v>3548</v>
      </c>
      <c r="C1000" s="326">
        <v>510069073</v>
      </c>
      <c r="D1000" s="336">
        <v>45967</v>
      </c>
      <c r="E1000" s="326" t="s">
        <v>3549</v>
      </c>
      <c r="F1000" s="326" t="s">
        <v>3550</v>
      </c>
      <c r="G1000" s="326"/>
      <c r="H1000" s="326" t="s">
        <v>1488</v>
      </c>
      <c r="I1000" s="338">
        <v>400</v>
      </c>
      <c r="J1000" s="347"/>
      <c r="K1000" s="92"/>
    </row>
    <row r="1001" spans="1:11" ht="14.5">
      <c r="A1001" s="327" t="s">
        <v>3455</v>
      </c>
      <c r="B1001" s="325" t="s">
        <v>3551</v>
      </c>
      <c r="C1001" s="325">
        <v>510069073</v>
      </c>
      <c r="D1001" s="336">
        <v>45967</v>
      </c>
      <c r="E1001" s="325" t="s">
        <v>3552</v>
      </c>
      <c r="F1001" s="325" t="s">
        <v>3553</v>
      </c>
      <c r="G1001" s="325"/>
      <c r="H1001" s="325" t="s">
        <v>1488</v>
      </c>
      <c r="I1001" s="339">
        <v>6.5</v>
      </c>
      <c r="J1001" s="347"/>
      <c r="K1001" s="92"/>
    </row>
    <row r="1002" spans="1:11" ht="14.5">
      <c r="A1002" s="327" t="s">
        <v>3455</v>
      </c>
      <c r="B1002" s="326" t="s">
        <v>3554</v>
      </c>
      <c r="C1002" s="326">
        <v>510069073</v>
      </c>
      <c r="D1002" s="336">
        <v>45967</v>
      </c>
      <c r="E1002" s="326" t="s">
        <v>3555</v>
      </c>
      <c r="F1002" s="326" t="s">
        <v>3556</v>
      </c>
      <c r="G1002" s="326"/>
      <c r="H1002" s="326" t="s">
        <v>1488</v>
      </c>
      <c r="I1002" s="338">
        <v>14.5</v>
      </c>
      <c r="J1002" s="347"/>
      <c r="K1002" s="92"/>
    </row>
    <row r="1003" spans="1:11" ht="14.5">
      <c r="A1003" s="327" t="s">
        <v>3455</v>
      </c>
      <c r="B1003" s="325" t="s">
        <v>3557</v>
      </c>
      <c r="C1003" s="325">
        <v>25250</v>
      </c>
      <c r="D1003" s="336">
        <v>45967</v>
      </c>
      <c r="E1003" s="325" t="s">
        <v>2998</v>
      </c>
      <c r="F1003" s="325" t="s">
        <v>3558</v>
      </c>
      <c r="G1003" s="325"/>
      <c r="H1003" s="325" t="s">
        <v>1488</v>
      </c>
      <c r="I1003" s="339">
        <v>634.48</v>
      </c>
      <c r="J1003" s="347"/>
      <c r="K1003" s="92"/>
    </row>
    <row r="1004" spans="1:11" ht="14.5">
      <c r="A1004" s="327" t="s">
        <v>3455</v>
      </c>
      <c r="B1004" s="326" t="s">
        <v>3559</v>
      </c>
      <c r="C1004" s="326">
        <v>25251</v>
      </c>
      <c r="D1004" s="336">
        <v>45967</v>
      </c>
      <c r="E1004" s="326" t="s">
        <v>2998</v>
      </c>
      <c r="F1004" s="326" t="s">
        <v>3558</v>
      </c>
      <c r="G1004" s="326"/>
      <c r="H1004" s="326" t="s">
        <v>3484</v>
      </c>
      <c r="I1004" s="338">
        <v>158.4</v>
      </c>
      <c r="J1004" s="347"/>
      <c r="K1004" s="92"/>
    </row>
    <row r="1005" spans="1:11" ht="14.5">
      <c r="A1005" s="327" t="s">
        <v>3455</v>
      </c>
      <c r="B1005" s="325" t="s">
        <v>3560</v>
      </c>
      <c r="C1005" s="325">
        <v>25252</v>
      </c>
      <c r="D1005" s="336">
        <v>45967</v>
      </c>
      <c r="E1005" s="325" t="s">
        <v>2998</v>
      </c>
      <c r="F1005" s="325" t="s">
        <v>3561</v>
      </c>
      <c r="G1005" s="325"/>
      <c r="H1005" s="325" t="s">
        <v>1488</v>
      </c>
      <c r="I1005" s="339">
        <v>594.29999999999995</v>
      </c>
      <c r="J1005" s="347"/>
      <c r="K1005" s="92"/>
    </row>
    <row r="1006" spans="1:11" ht="14.5">
      <c r="A1006" s="327" t="s">
        <v>3455</v>
      </c>
      <c r="B1006" s="326" t="s">
        <v>3562</v>
      </c>
      <c r="C1006" s="345">
        <v>25253</v>
      </c>
      <c r="D1006" s="336">
        <v>45967</v>
      </c>
      <c r="E1006" s="326" t="s">
        <v>2998</v>
      </c>
      <c r="F1006" s="326" t="s">
        <v>3563</v>
      </c>
      <c r="G1006" s="326"/>
      <c r="H1006" s="326" t="s">
        <v>1488</v>
      </c>
      <c r="I1006" s="338">
        <v>1057.6500000000001</v>
      </c>
      <c r="J1006" s="347"/>
      <c r="K1006" s="92"/>
    </row>
    <row r="1007" spans="1:11" ht="14.5">
      <c r="A1007" s="327" t="s">
        <v>3455</v>
      </c>
      <c r="B1007" s="325" t="s">
        <v>3564</v>
      </c>
      <c r="C1007" s="325">
        <v>25254</v>
      </c>
      <c r="D1007" s="336">
        <v>45967</v>
      </c>
      <c r="E1007" s="325" t="s">
        <v>2998</v>
      </c>
      <c r="F1007" s="325" t="s">
        <v>3565</v>
      </c>
      <c r="G1007" s="325"/>
      <c r="H1007" s="325" t="s">
        <v>1488</v>
      </c>
      <c r="I1007" s="339">
        <v>562.46</v>
      </c>
      <c r="J1007" s="347"/>
      <c r="K1007" s="92"/>
    </row>
    <row r="1008" spans="1:11" ht="14.5">
      <c r="A1008" s="327" t="s">
        <v>3455</v>
      </c>
      <c r="B1008" s="326" t="s">
        <v>3567</v>
      </c>
      <c r="C1008" s="326">
        <v>25256</v>
      </c>
      <c r="D1008" s="336">
        <v>45967</v>
      </c>
      <c r="E1008" s="326" t="s">
        <v>2998</v>
      </c>
      <c r="F1008" s="326" t="s">
        <v>3568</v>
      </c>
      <c r="G1008" s="326"/>
      <c r="H1008" s="326" t="s">
        <v>1488</v>
      </c>
      <c r="I1008" s="338">
        <v>286.27</v>
      </c>
      <c r="J1008" s="347"/>
      <c r="K1008" s="92"/>
    </row>
    <row r="1009" spans="1:11" ht="14">
      <c r="A1009" s="355" t="s">
        <v>4098</v>
      </c>
      <c r="B1009" s="356" t="s">
        <v>4921</v>
      </c>
      <c r="C1009" s="356">
        <v>20250007</v>
      </c>
      <c r="D1009" s="357">
        <v>45967</v>
      </c>
      <c r="E1009" s="356" t="s">
        <v>2998</v>
      </c>
      <c r="F1009" s="356" t="s">
        <v>4922</v>
      </c>
      <c r="G1009" s="356">
        <v>47700769</v>
      </c>
      <c r="H1009" s="362" t="s">
        <v>4163</v>
      </c>
      <c r="I1009" s="361">
        <v>96</v>
      </c>
      <c r="J1009" s="360"/>
      <c r="K1009" s="92"/>
    </row>
    <row r="1010" spans="1:11" ht="14.5">
      <c r="A1010" s="327" t="s">
        <v>3455</v>
      </c>
      <c r="B1010" s="326" t="s">
        <v>4854</v>
      </c>
      <c r="C1010" s="326">
        <v>25259</v>
      </c>
      <c r="D1010" s="336">
        <v>45967</v>
      </c>
      <c r="E1010" s="326" t="s">
        <v>2998</v>
      </c>
      <c r="F1010" s="326" t="s">
        <v>4855</v>
      </c>
      <c r="G1010" s="326"/>
      <c r="H1010" s="326" t="s">
        <v>1488</v>
      </c>
      <c r="I1010" s="338">
        <v>4652.6099999999997</v>
      </c>
      <c r="J1010" s="347"/>
      <c r="K1010" s="92"/>
    </row>
    <row r="1011" spans="1:11" ht="14.5">
      <c r="A1011" s="327" t="s">
        <v>3455</v>
      </c>
      <c r="B1011" s="326" t="s">
        <v>3566</v>
      </c>
      <c r="C1011" s="326">
        <v>25255</v>
      </c>
      <c r="D1011" s="336">
        <v>45967</v>
      </c>
      <c r="E1011" s="326" t="s">
        <v>2998</v>
      </c>
      <c r="F1011" s="326" t="s">
        <v>3565</v>
      </c>
      <c r="G1011" s="326"/>
      <c r="H1011" s="326" t="s">
        <v>3484</v>
      </c>
      <c r="I1011" s="338">
        <v>140.80000000000001</v>
      </c>
      <c r="J1011" s="347"/>
      <c r="K1011" s="92"/>
    </row>
    <row r="1012" spans="1:11" ht="14.5">
      <c r="A1012" s="324" t="s">
        <v>3569</v>
      </c>
      <c r="B1012" s="325" t="s">
        <v>3740</v>
      </c>
      <c r="C1012" s="325">
        <v>510067</v>
      </c>
      <c r="D1012" s="336">
        <v>45967</v>
      </c>
      <c r="E1012" s="325" t="s">
        <v>3387</v>
      </c>
      <c r="F1012" s="325" t="s">
        <v>3741</v>
      </c>
      <c r="G1012" s="325">
        <v>55072895</v>
      </c>
      <c r="H1012" s="325" t="s">
        <v>5772</v>
      </c>
      <c r="I1012" s="339">
        <v>51.17</v>
      </c>
      <c r="J1012" s="347"/>
      <c r="K1012" s="92"/>
    </row>
    <row r="1013" spans="1:11" ht="14.5">
      <c r="A1013" s="327" t="s">
        <v>3455</v>
      </c>
      <c r="B1013" s="325" t="s">
        <v>4849</v>
      </c>
      <c r="C1013" s="325">
        <v>82025</v>
      </c>
      <c r="D1013" s="336">
        <v>45967</v>
      </c>
      <c r="E1013" s="325" t="s">
        <v>2998</v>
      </c>
      <c r="F1013" s="325" t="s">
        <v>4850</v>
      </c>
      <c r="G1013" s="325">
        <v>43243924</v>
      </c>
      <c r="H1013" s="325" t="s">
        <v>3484</v>
      </c>
      <c r="I1013" s="339">
        <v>262.5</v>
      </c>
      <c r="J1013" s="347"/>
      <c r="K1013" s="92"/>
    </row>
    <row r="1014" spans="1:11" ht="26">
      <c r="A1014" s="350" t="s">
        <v>4621</v>
      </c>
      <c r="B1014" s="351" t="s">
        <v>2997</v>
      </c>
      <c r="C1014" s="351">
        <v>104</v>
      </c>
      <c r="D1014" s="352">
        <v>45831</v>
      </c>
      <c r="E1014" s="351" t="s">
        <v>2998</v>
      </c>
      <c r="F1014" s="351" t="s">
        <v>4629</v>
      </c>
      <c r="G1014" s="351"/>
      <c r="H1014" s="351" t="s">
        <v>3000</v>
      </c>
      <c r="I1014" s="353">
        <v>7866.48</v>
      </c>
      <c r="J1014" s="346"/>
      <c r="K1014" s="92"/>
    </row>
    <row r="1015" spans="1:11" ht="28">
      <c r="A1015" s="355" t="s">
        <v>4098</v>
      </c>
      <c r="B1015" s="362" t="s">
        <v>3719</v>
      </c>
      <c r="C1015" s="362">
        <v>25092214846</v>
      </c>
      <c r="D1015" s="357">
        <v>45922</v>
      </c>
      <c r="E1015" s="362" t="s">
        <v>2998</v>
      </c>
      <c r="F1015" s="362" t="s">
        <v>4494</v>
      </c>
      <c r="G1015" s="362"/>
      <c r="H1015" s="362" t="s">
        <v>3000</v>
      </c>
      <c r="I1015" s="364">
        <v>2480.34</v>
      </c>
      <c r="J1015" s="360"/>
      <c r="K1015" s="92"/>
    </row>
    <row r="1016" spans="1:11" ht="14.5">
      <c r="A1016" s="324" t="s">
        <v>3330</v>
      </c>
      <c r="B1016" s="325" t="s">
        <v>4817</v>
      </c>
      <c r="C1016" s="325">
        <v>25257</v>
      </c>
      <c r="D1016" s="336">
        <v>45967</v>
      </c>
      <c r="E1016" s="325" t="s">
        <v>2998</v>
      </c>
      <c r="F1016" s="325" t="s">
        <v>4818</v>
      </c>
      <c r="G1016" s="325"/>
      <c r="H1016" s="325" t="s">
        <v>3333</v>
      </c>
      <c r="I1016" s="339">
        <v>168.92</v>
      </c>
      <c r="J1016" s="347"/>
      <c r="K1016" s="92"/>
    </row>
    <row r="1017" spans="1:11" ht="14.5">
      <c r="A1017" s="324" t="s">
        <v>3330</v>
      </c>
      <c r="B1017" s="326" t="s">
        <v>4821</v>
      </c>
      <c r="C1017" s="326">
        <v>511007</v>
      </c>
      <c r="D1017" s="336">
        <v>45967</v>
      </c>
      <c r="E1017" s="326" t="s">
        <v>3275</v>
      </c>
      <c r="F1017" s="326" t="s">
        <v>4822</v>
      </c>
      <c r="G1017" s="326"/>
      <c r="H1017" s="326" t="s">
        <v>3333</v>
      </c>
      <c r="I1017" s="338">
        <v>2600</v>
      </c>
      <c r="J1017" s="347"/>
      <c r="K1017" s="92"/>
    </row>
    <row r="1018" spans="1:11" ht="14">
      <c r="A1018" s="355" t="s">
        <v>4098</v>
      </c>
      <c r="B1018" s="356" t="s">
        <v>4954</v>
      </c>
      <c r="C1018" s="356">
        <v>51100106</v>
      </c>
      <c r="D1018" s="357">
        <v>45967</v>
      </c>
      <c r="E1018" s="356" t="s">
        <v>4613</v>
      </c>
      <c r="F1018" s="356" t="s">
        <v>4955</v>
      </c>
      <c r="G1018" s="356">
        <v>52467660</v>
      </c>
      <c r="H1018" s="356" t="s">
        <v>4285</v>
      </c>
      <c r="I1018" s="361">
        <v>44.45</v>
      </c>
      <c r="J1018" s="360"/>
      <c r="K1018" s="92"/>
    </row>
    <row r="1019" spans="1:11" ht="14">
      <c r="A1019" s="355" t="s">
        <v>4098</v>
      </c>
      <c r="B1019" s="362" t="s">
        <v>4951</v>
      </c>
      <c r="C1019" s="362">
        <v>51100106</v>
      </c>
      <c r="D1019" s="357">
        <v>45967</v>
      </c>
      <c r="E1019" s="362" t="s">
        <v>4952</v>
      </c>
      <c r="F1019" s="362" t="s">
        <v>4953</v>
      </c>
      <c r="G1019" s="362">
        <v>52467660</v>
      </c>
      <c r="H1019" s="362" t="s">
        <v>4285</v>
      </c>
      <c r="I1019" s="364">
        <v>90</v>
      </c>
      <c r="J1019" s="360"/>
      <c r="K1019" s="92"/>
    </row>
    <row r="1020" spans="1:11" ht="14">
      <c r="A1020" s="355" t="s">
        <v>4098</v>
      </c>
      <c r="B1020" s="356" t="s">
        <v>4949</v>
      </c>
      <c r="C1020" s="356">
        <v>51100106</v>
      </c>
      <c r="D1020" s="357">
        <v>45967</v>
      </c>
      <c r="E1020" s="356" t="s">
        <v>4082</v>
      </c>
      <c r="F1020" s="356" t="s">
        <v>4950</v>
      </c>
      <c r="G1020" s="356">
        <v>52467660</v>
      </c>
      <c r="H1020" s="356" t="s">
        <v>4285</v>
      </c>
      <c r="I1020" s="361">
        <v>159.85</v>
      </c>
      <c r="J1020" s="360"/>
      <c r="K1020" s="92"/>
    </row>
    <row r="1021" spans="1:11" ht="14">
      <c r="A1021" s="355" t="s">
        <v>4098</v>
      </c>
      <c r="B1021" s="362" t="s">
        <v>4946</v>
      </c>
      <c r="C1021" s="362">
        <v>51100106</v>
      </c>
      <c r="D1021" s="357">
        <v>45967</v>
      </c>
      <c r="E1021" s="362" t="s">
        <v>4947</v>
      </c>
      <c r="F1021" s="362" t="s">
        <v>4948</v>
      </c>
      <c r="G1021" s="362">
        <v>52467660</v>
      </c>
      <c r="H1021" s="362" t="s">
        <v>4285</v>
      </c>
      <c r="I1021" s="364">
        <v>70</v>
      </c>
      <c r="J1021" s="360"/>
      <c r="K1021" s="92"/>
    </row>
    <row r="1022" spans="1:11" ht="14">
      <c r="A1022" s="355" t="s">
        <v>4098</v>
      </c>
      <c r="B1022" s="356" t="s">
        <v>4944</v>
      </c>
      <c r="C1022" s="356">
        <v>51100106</v>
      </c>
      <c r="D1022" s="357">
        <v>45967</v>
      </c>
      <c r="E1022" s="356" t="s">
        <v>4613</v>
      </c>
      <c r="F1022" s="356" t="s">
        <v>4945</v>
      </c>
      <c r="G1022" s="356">
        <v>52467660</v>
      </c>
      <c r="H1022" s="356" t="s">
        <v>4285</v>
      </c>
      <c r="I1022" s="361">
        <v>23.72</v>
      </c>
      <c r="J1022" s="360"/>
      <c r="K1022" s="92"/>
    </row>
    <row r="1023" spans="1:11" ht="14">
      <c r="A1023" s="355" t="s">
        <v>4098</v>
      </c>
      <c r="B1023" s="362" t="s">
        <v>4942</v>
      </c>
      <c r="C1023" s="362">
        <v>51100106</v>
      </c>
      <c r="D1023" s="357">
        <v>45967</v>
      </c>
      <c r="E1023" s="362" t="s">
        <v>4546</v>
      </c>
      <c r="F1023" s="362" t="s">
        <v>4943</v>
      </c>
      <c r="G1023" s="362">
        <v>52467660</v>
      </c>
      <c r="H1023" s="362" t="s">
        <v>4285</v>
      </c>
      <c r="I1023" s="364">
        <v>13.99</v>
      </c>
      <c r="J1023" s="360"/>
      <c r="K1023" s="92"/>
    </row>
    <row r="1024" spans="1:11" ht="14.5">
      <c r="A1024" s="324" t="s">
        <v>3742</v>
      </c>
      <c r="B1024" s="325" t="s">
        <v>4873</v>
      </c>
      <c r="C1024" s="325">
        <v>202520</v>
      </c>
      <c r="D1024" s="337">
        <v>45967</v>
      </c>
      <c r="E1024" s="325" t="s">
        <v>2998</v>
      </c>
      <c r="F1024" s="325" t="s">
        <v>4713</v>
      </c>
      <c r="G1024" s="325">
        <v>35171979</v>
      </c>
      <c r="H1024" s="325" t="s">
        <v>3060</v>
      </c>
      <c r="I1024" s="339">
        <v>880.5</v>
      </c>
      <c r="J1024" s="347"/>
      <c r="K1024" s="92"/>
    </row>
    <row r="1025" spans="1:11" ht="28">
      <c r="A1025" s="355" t="s">
        <v>4098</v>
      </c>
      <c r="B1025" s="356" t="s">
        <v>5904</v>
      </c>
      <c r="C1025" s="356">
        <v>603012016</v>
      </c>
      <c r="D1025" s="357">
        <v>46090</v>
      </c>
      <c r="E1025" s="356"/>
      <c r="F1025" s="356" t="s">
        <v>5699</v>
      </c>
      <c r="G1025" s="356"/>
      <c r="H1025" s="356" t="s">
        <v>4160</v>
      </c>
      <c r="I1025" s="361">
        <v>6.9</v>
      </c>
      <c r="J1025" s="360"/>
      <c r="K1025" s="92"/>
    </row>
    <row r="1026" spans="1:11" ht="28">
      <c r="A1026" s="355" t="s">
        <v>4098</v>
      </c>
      <c r="B1026" s="356" t="s">
        <v>5904</v>
      </c>
      <c r="C1026" s="356">
        <v>603012016</v>
      </c>
      <c r="D1026" s="357">
        <v>46090</v>
      </c>
      <c r="E1026" s="356"/>
      <c r="F1026" s="356" t="s">
        <v>5699</v>
      </c>
      <c r="G1026" s="356"/>
      <c r="H1026" s="356" t="s">
        <v>4160</v>
      </c>
      <c r="I1026" s="361">
        <v>13.21</v>
      </c>
      <c r="J1026" s="360"/>
      <c r="K1026" s="92"/>
    </row>
    <row r="1027" spans="1:11" ht="14">
      <c r="A1027" s="355" t="s">
        <v>4098</v>
      </c>
      <c r="B1027" s="356" t="s">
        <v>4617</v>
      </c>
      <c r="C1027" s="356">
        <v>510066</v>
      </c>
      <c r="D1027" s="357">
        <v>45967</v>
      </c>
      <c r="E1027" s="356" t="s">
        <v>4618</v>
      </c>
      <c r="F1027" s="356" t="s">
        <v>4619</v>
      </c>
      <c r="G1027" s="356"/>
      <c r="H1027" s="356" t="s">
        <v>4129</v>
      </c>
      <c r="I1027" s="361">
        <v>22.52</v>
      </c>
      <c r="J1027" s="360"/>
      <c r="K1027" s="92"/>
    </row>
    <row r="1028" spans="1:11" ht="14">
      <c r="A1028" s="355" t="s">
        <v>4098</v>
      </c>
      <c r="B1028" s="362" t="s">
        <v>4255</v>
      </c>
      <c r="C1028" s="362">
        <v>20250008</v>
      </c>
      <c r="D1028" s="357">
        <v>45814</v>
      </c>
      <c r="E1028" s="362" t="s">
        <v>2998</v>
      </c>
      <c r="F1028" s="362" t="s">
        <v>4256</v>
      </c>
      <c r="G1028" s="362">
        <v>53630599</v>
      </c>
      <c r="H1028" s="362" t="s">
        <v>4257</v>
      </c>
      <c r="I1028" s="364">
        <v>762</v>
      </c>
      <c r="J1028" s="360"/>
      <c r="K1028" s="92"/>
    </row>
    <row r="1029" spans="1:11" ht="14">
      <c r="A1029" s="355" t="s">
        <v>4098</v>
      </c>
      <c r="B1029" s="362" t="s">
        <v>4426</v>
      </c>
      <c r="C1029" s="362">
        <v>20250014</v>
      </c>
      <c r="D1029" s="357">
        <v>45891</v>
      </c>
      <c r="E1029" s="362" t="s">
        <v>2998</v>
      </c>
      <c r="F1029" s="362" t="s">
        <v>5803</v>
      </c>
      <c r="G1029" s="362">
        <v>53630599</v>
      </c>
      <c r="H1029" s="362" t="s">
        <v>4257</v>
      </c>
      <c r="I1029" s="380">
        <v>452</v>
      </c>
      <c r="J1029" s="360"/>
      <c r="K1029" s="92"/>
    </row>
    <row r="1030" spans="1:11" ht="14">
      <c r="A1030" s="355" t="s">
        <v>4098</v>
      </c>
      <c r="B1030" s="362" t="s">
        <v>4615</v>
      </c>
      <c r="C1030" s="356">
        <v>510063065</v>
      </c>
      <c r="D1030" s="363">
        <v>45967</v>
      </c>
      <c r="E1030" s="362" t="s">
        <v>4616</v>
      </c>
      <c r="F1030" s="362" t="s">
        <v>4941</v>
      </c>
      <c r="G1030" s="362"/>
      <c r="H1030" s="362" t="s">
        <v>4160</v>
      </c>
      <c r="I1030" s="364">
        <v>22.95</v>
      </c>
      <c r="J1030" s="360"/>
      <c r="K1030" s="92"/>
    </row>
    <row r="1031" spans="1:11" ht="14">
      <c r="A1031" s="355" t="s">
        <v>4098</v>
      </c>
      <c r="B1031" s="356" t="s">
        <v>4612</v>
      </c>
      <c r="C1031" s="356">
        <v>510063065</v>
      </c>
      <c r="D1031" s="363">
        <v>45967</v>
      </c>
      <c r="E1031" s="356" t="s">
        <v>4613</v>
      </c>
      <c r="F1031" s="356" t="s">
        <v>4614</v>
      </c>
      <c r="G1031" s="356"/>
      <c r="H1031" s="356" t="s">
        <v>4160</v>
      </c>
      <c r="I1031" s="361">
        <v>27.93</v>
      </c>
      <c r="J1031" s="360"/>
      <c r="K1031" s="92"/>
    </row>
    <row r="1032" spans="1:11" ht="14">
      <c r="A1032" s="355" t="s">
        <v>4098</v>
      </c>
      <c r="B1032" s="362" t="s">
        <v>4610</v>
      </c>
      <c r="C1032" s="356">
        <v>510063065</v>
      </c>
      <c r="D1032" s="363">
        <v>45967</v>
      </c>
      <c r="E1032" s="362" t="s">
        <v>3328</v>
      </c>
      <c r="F1032" s="362" t="s">
        <v>4611</v>
      </c>
      <c r="G1032" s="362"/>
      <c r="H1032" s="362" t="s">
        <v>4160</v>
      </c>
      <c r="I1032" s="364">
        <v>13.96</v>
      </c>
      <c r="J1032" s="360"/>
      <c r="K1032" s="92"/>
    </row>
    <row r="1033" spans="1:11" ht="14.5">
      <c r="A1033" s="324" t="s">
        <v>3057</v>
      </c>
      <c r="B1033" s="326" t="s">
        <v>4712</v>
      </c>
      <c r="C1033" s="326">
        <v>202519</v>
      </c>
      <c r="D1033" s="337">
        <v>45967</v>
      </c>
      <c r="E1033" s="326" t="s">
        <v>2998</v>
      </c>
      <c r="F1033" s="326" t="s">
        <v>4713</v>
      </c>
      <c r="G1033" s="326">
        <v>35171979</v>
      </c>
      <c r="H1033" s="326" t="s">
        <v>3060</v>
      </c>
      <c r="I1033" s="338">
        <v>894</v>
      </c>
      <c r="J1033" s="347"/>
      <c r="K1033" s="92"/>
    </row>
    <row r="1034" spans="1:11" ht="29">
      <c r="A1034" s="324" t="s">
        <v>3957</v>
      </c>
      <c r="B1034" s="325" t="s">
        <v>4875</v>
      </c>
      <c r="C1034" s="325">
        <v>1025</v>
      </c>
      <c r="D1034" s="337">
        <v>45967</v>
      </c>
      <c r="E1034" s="325" t="s">
        <v>2998</v>
      </c>
      <c r="F1034" s="325" t="s">
        <v>4876</v>
      </c>
      <c r="G1034" s="325">
        <v>37056069</v>
      </c>
      <c r="H1034" s="325" t="s">
        <v>4021</v>
      </c>
      <c r="I1034" s="339">
        <v>954</v>
      </c>
      <c r="J1034" s="347"/>
      <c r="K1034" s="92"/>
    </row>
    <row r="1035" spans="1:11" ht="14.5">
      <c r="A1035" s="324" t="s">
        <v>3569</v>
      </c>
      <c r="B1035" s="326" t="s">
        <v>4862</v>
      </c>
      <c r="C1035" s="326">
        <v>10122025</v>
      </c>
      <c r="D1035" s="337">
        <v>45971</v>
      </c>
      <c r="E1035" s="326" t="s">
        <v>2998</v>
      </c>
      <c r="F1035" s="326" t="s">
        <v>4863</v>
      </c>
      <c r="G1035" s="326">
        <v>46229663</v>
      </c>
      <c r="H1035" s="326" t="s">
        <v>3723</v>
      </c>
      <c r="I1035" s="338">
        <v>300</v>
      </c>
      <c r="J1035" s="347"/>
      <c r="K1035" s="92"/>
    </row>
    <row r="1036" spans="1:11" ht="25">
      <c r="A1036" s="350" t="s">
        <v>4621</v>
      </c>
      <c r="B1036" s="351" t="s">
        <v>3719</v>
      </c>
      <c r="C1036" s="349">
        <v>25092214846</v>
      </c>
      <c r="D1036" s="352">
        <v>45922</v>
      </c>
      <c r="E1036" s="351" t="s">
        <v>2998</v>
      </c>
      <c r="F1036" s="351" t="s">
        <v>3720</v>
      </c>
      <c r="G1036" s="351"/>
      <c r="H1036" s="351" t="s">
        <v>3000</v>
      </c>
      <c r="I1036" s="353">
        <v>2893.72</v>
      </c>
      <c r="J1036" s="347"/>
      <c r="K1036" s="92"/>
    </row>
    <row r="1037" spans="1:11" ht="14.5">
      <c r="A1037" s="324" t="s">
        <v>3569</v>
      </c>
      <c r="B1037" s="325" t="s">
        <v>4864</v>
      </c>
      <c r="C1037" s="325">
        <v>102025</v>
      </c>
      <c r="D1037" s="337">
        <v>45971</v>
      </c>
      <c r="E1037" s="325" t="s">
        <v>2998</v>
      </c>
      <c r="F1037" s="325" t="s">
        <v>4865</v>
      </c>
      <c r="G1037" s="325">
        <v>46229663</v>
      </c>
      <c r="H1037" s="325" t="s">
        <v>3723</v>
      </c>
      <c r="I1037" s="339">
        <v>1419</v>
      </c>
      <c r="J1037" s="347"/>
      <c r="K1037" s="92"/>
    </row>
    <row r="1038" spans="1:11" ht="14">
      <c r="A1038" s="355" t="s">
        <v>4098</v>
      </c>
      <c r="B1038" s="356" t="s">
        <v>4923</v>
      </c>
      <c r="C1038" s="356">
        <v>1122501092</v>
      </c>
      <c r="D1038" s="357">
        <v>45971</v>
      </c>
      <c r="E1038" s="356" t="s">
        <v>2998</v>
      </c>
      <c r="F1038" s="356" t="s">
        <v>5605</v>
      </c>
      <c r="G1038" s="356">
        <v>36237337</v>
      </c>
      <c r="H1038" s="356" t="s">
        <v>4920</v>
      </c>
      <c r="I1038" s="361">
        <v>499.38</v>
      </c>
      <c r="J1038" s="360"/>
      <c r="K1038" s="92"/>
    </row>
    <row r="1039" spans="1:11" ht="14">
      <c r="A1039" s="355" t="s">
        <v>4098</v>
      </c>
      <c r="B1039" s="362" t="s">
        <v>5379</v>
      </c>
      <c r="C1039" s="356">
        <v>25305</v>
      </c>
      <c r="D1039" s="363">
        <v>45968</v>
      </c>
      <c r="E1039" s="362" t="s">
        <v>2998</v>
      </c>
      <c r="F1039" s="362" t="s">
        <v>5380</v>
      </c>
      <c r="G1039" s="362"/>
      <c r="H1039" s="362" t="s">
        <v>4518</v>
      </c>
      <c r="I1039" s="364">
        <v>53.7</v>
      </c>
      <c r="J1039" s="360"/>
      <c r="K1039" s="92"/>
    </row>
    <row r="1040" spans="1:11" ht="14.5">
      <c r="A1040" s="327" t="s">
        <v>3455</v>
      </c>
      <c r="B1040" s="326" t="s">
        <v>5156</v>
      </c>
      <c r="C1040" s="326">
        <v>25287</v>
      </c>
      <c r="D1040" s="337">
        <v>45968</v>
      </c>
      <c r="E1040" s="326" t="s">
        <v>2998</v>
      </c>
      <c r="F1040" s="326" t="s">
        <v>5155</v>
      </c>
      <c r="G1040" s="326"/>
      <c r="H1040" s="326" t="s">
        <v>3484</v>
      </c>
      <c r="I1040" s="338">
        <v>139.5</v>
      </c>
      <c r="J1040" s="347"/>
      <c r="K1040" s="92"/>
    </row>
    <row r="1041" spans="1:11" ht="14.5">
      <c r="A1041" s="327" t="s">
        <v>5023</v>
      </c>
      <c r="B1041" s="326" t="s">
        <v>5447</v>
      </c>
      <c r="C1041" s="326">
        <v>25303</v>
      </c>
      <c r="D1041" s="337">
        <v>46020</v>
      </c>
      <c r="E1041" s="326" t="s">
        <v>2998</v>
      </c>
      <c r="F1041" s="326" t="s">
        <v>5448</v>
      </c>
      <c r="G1041" s="326"/>
      <c r="H1041" s="326" t="s">
        <v>5449</v>
      </c>
      <c r="I1041" s="338">
        <v>0.64</v>
      </c>
      <c r="J1041" s="346"/>
      <c r="K1041" s="92"/>
    </row>
    <row r="1042" spans="1:11" ht="14.5">
      <c r="A1042" s="327" t="s">
        <v>3455</v>
      </c>
      <c r="B1042" s="325" t="s">
        <v>5154</v>
      </c>
      <c r="C1042" s="325">
        <v>25288</v>
      </c>
      <c r="D1042" s="336">
        <v>45968</v>
      </c>
      <c r="E1042" s="325" t="s">
        <v>2998</v>
      </c>
      <c r="F1042" s="325" t="s">
        <v>5155</v>
      </c>
      <c r="G1042" s="325"/>
      <c r="H1042" s="325" t="s">
        <v>1488</v>
      </c>
      <c r="I1042" s="339">
        <v>183.31</v>
      </c>
      <c r="J1042" s="347"/>
      <c r="K1042" s="92"/>
    </row>
    <row r="1043" spans="1:11" ht="14.5">
      <c r="A1043" s="327" t="s">
        <v>5023</v>
      </c>
      <c r="B1043" s="326" t="s">
        <v>5462</v>
      </c>
      <c r="C1043" s="326">
        <v>25340</v>
      </c>
      <c r="D1043" s="337">
        <v>46020</v>
      </c>
      <c r="E1043" s="326" t="s">
        <v>2998</v>
      </c>
      <c r="F1043" s="326" t="s">
        <v>5417</v>
      </c>
      <c r="G1043" s="326"/>
      <c r="H1043" s="326" t="s">
        <v>5027</v>
      </c>
      <c r="I1043" s="338">
        <v>1.62</v>
      </c>
      <c r="J1043" s="347"/>
      <c r="K1043" s="92"/>
    </row>
    <row r="1044" spans="1:11" ht="14.5">
      <c r="A1044" s="327" t="s">
        <v>5023</v>
      </c>
      <c r="B1044" s="326" t="s">
        <v>5447</v>
      </c>
      <c r="C1044" s="326">
        <v>25303</v>
      </c>
      <c r="D1044" s="337">
        <v>46020</v>
      </c>
      <c r="E1044" s="326" t="s">
        <v>2998</v>
      </c>
      <c r="F1044" s="326" t="s">
        <v>5448</v>
      </c>
      <c r="G1044" s="326"/>
      <c r="H1044" s="326" t="s">
        <v>5449</v>
      </c>
      <c r="I1044" s="338">
        <v>2.1800000000000002</v>
      </c>
      <c r="J1044" s="347"/>
      <c r="K1044" s="92"/>
    </row>
    <row r="1045" spans="1:11" ht="14.5">
      <c r="A1045" s="327" t="s">
        <v>5023</v>
      </c>
      <c r="B1045" s="326" t="s">
        <v>5452</v>
      </c>
      <c r="C1045" s="326">
        <v>25306</v>
      </c>
      <c r="D1045" s="337">
        <v>46020</v>
      </c>
      <c r="E1045" s="326" t="s">
        <v>2998</v>
      </c>
      <c r="F1045" s="326" t="s">
        <v>5417</v>
      </c>
      <c r="G1045" s="326"/>
      <c r="H1045" s="325" t="s">
        <v>5123</v>
      </c>
      <c r="I1045" s="338">
        <v>2.29</v>
      </c>
      <c r="J1045" s="347"/>
      <c r="K1045" s="92"/>
    </row>
    <row r="1046" spans="1:11" ht="14.5">
      <c r="A1046" s="327" t="s">
        <v>5023</v>
      </c>
      <c r="B1046" s="326" t="s">
        <v>5156</v>
      </c>
      <c r="C1046" s="326">
        <v>25287</v>
      </c>
      <c r="D1046" s="337">
        <v>46000</v>
      </c>
      <c r="E1046" s="326" t="s">
        <v>2998</v>
      </c>
      <c r="F1046" s="326" t="s">
        <v>5155</v>
      </c>
      <c r="G1046" s="326"/>
      <c r="H1046" s="326" t="s">
        <v>3484</v>
      </c>
      <c r="I1046" s="338">
        <f>4.57-1.63</f>
        <v>2.9400000000000004</v>
      </c>
      <c r="J1046" s="347"/>
      <c r="K1046" s="92"/>
    </row>
    <row r="1047" spans="1:11" ht="14.5">
      <c r="A1047" s="327" t="s">
        <v>5023</v>
      </c>
      <c r="B1047" s="325" t="s">
        <v>5469</v>
      </c>
      <c r="C1047" s="325">
        <v>25336</v>
      </c>
      <c r="D1047" s="336">
        <v>46020</v>
      </c>
      <c r="E1047" s="325" t="s">
        <v>2998</v>
      </c>
      <c r="F1047" s="325" t="s">
        <v>5414</v>
      </c>
      <c r="G1047" s="325"/>
      <c r="H1047" s="325" t="s">
        <v>5470</v>
      </c>
      <c r="I1047" s="339">
        <v>3.63</v>
      </c>
      <c r="J1047" s="347"/>
      <c r="K1047" s="92"/>
    </row>
    <row r="1048" spans="1:11" ht="14.5">
      <c r="A1048" s="327" t="s">
        <v>5023</v>
      </c>
      <c r="B1048" s="326" t="s">
        <v>5467</v>
      </c>
      <c r="C1048" s="326">
        <v>25337</v>
      </c>
      <c r="D1048" s="337">
        <v>46020</v>
      </c>
      <c r="E1048" s="326" t="s">
        <v>2998</v>
      </c>
      <c r="F1048" s="326" t="s">
        <v>5414</v>
      </c>
      <c r="G1048" s="326"/>
      <c r="H1048" s="326" t="s">
        <v>3923</v>
      </c>
      <c r="I1048" s="338">
        <v>3.63</v>
      </c>
      <c r="J1048" s="347"/>
      <c r="K1048" s="92"/>
    </row>
    <row r="1049" spans="1:11" ht="14.5">
      <c r="A1049" s="327" t="s">
        <v>5023</v>
      </c>
      <c r="B1049" s="326" t="s">
        <v>5573</v>
      </c>
      <c r="C1049" s="326">
        <v>512125026</v>
      </c>
      <c r="D1049" s="337">
        <v>46044</v>
      </c>
      <c r="E1049" s="326"/>
      <c r="F1049" s="326" t="s">
        <v>5572</v>
      </c>
      <c r="G1049" s="326"/>
      <c r="H1049" s="326" t="s">
        <v>4153</v>
      </c>
      <c r="I1049" s="338">
        <v>5.03</v>
      </c>
      <c r="J1049" s="347"/>
      <c r="K1049" s="92"/>
    </row>
    <row r="1050" spans="1:11" ht="14.5">
      <c r="A1050" s="327" t="s">
        <v>5023</v>
      </c>
      <c r="B1050" s="326" t="s">
        <v>5473</v>
      </c>
      <c r="C1050" s="326">
        <v>512006</v>
      </c>
      <c r="D1050" s="337">
        <v>46017</v>
      </c>
      <c r="E1050" s="326" t="s">
        <v>5474</v>
      </c>
      <c r="F1050" s="326" t="s">
        <v>5475</v>
      </c>
      <c r="G1050" s="326"/>
      <c r="H1050" s="326" t="s">
        <v>4160</v>
      </c>
      <c r="I1050" s="338">
        <v>5.54</v>
      </c>
      <c r="J1050" s="347"/>
      <c r="K1050" s="92"/>
    </row>
    <row r="1051" spans="1:11" ht="29">
      <c r="A1051" s="324" t="s">
        <v>4621</v>
      </c>
      <c r="B1051" s="325" t="s">
        <v>5413</v>
      </c>
      <c r="C1051" s="325">
        <v>25314</v>
      </c>
      <c r="D1051" s="336">
        <v>45968</v>
      </c>
      <c r="E1051" s="325" t="s">
        <v>2998</v>
      </c>
      <c r="F1051" s="325" t="s">
        <v>5414</v>
      </c>
      <c r="G1051" s="325"/>
      <c r="H1051" s="326" t="s">
        <v>4193</v>
      </c>
      <c r="I1051" s="339">
        <v>341.86</v>
      </c>
      <c r="J1051" s="347"/>
      <c r="K1051" s="92"/>
    </row>
    <row r="1052" spans="1:11" ht="29">
      <c r="A1052" s="324" t="s">
        <v>4621</v>
      </c>
      <c r="B1052" s="325" t="s">
        <v>5413</v>
      </c>
      <c r="C1052" s="325">
        <v>25314</v>
      </c>
      <c r="D1052" s="336">
        <v>46020</v>
      </c>
      <c r="E1052" s="325" t="s">
        <v>2998</v>
      </c>
      <c r="F1052" s="325" t="s">
        <v>5414</v>
      </c>
      <c r="G1052" s="325"/>
      <c r="H1052" s="326" t="s">
        <v>4193</v>
      </c>
      <c r="I1052" s="339">
        <v>139.5</v>
      </c>
      <c r="J1052" s="347"/>
      <c r="K1052" s="92"/>
    </row>
    <row r="1053" spans="1:11" ht="29">
      <c r="A1053" s="324" t="s">
        <v>4621</v>
      </c>
      <c r="B1053" s="326" t="s">
        <v>4637</v>
      </c>
      <c r="C1053" s="326">
        <v>20250901</v>
      </c>
      <c r="D1053" s="337">
        <v>45910</v>
      </c>
      <c r="E1053" s="326" t="s">
        <v>2998</v>
      </c>
      <c r="F1053" s="326" t="s">
        <v>4638</v>
      </c>
      <c r="G1053" s="326">
        <v>42185891</v>
      </c>
      <c r="H1053" s="326" t="s">
        <v>4639</v>
      </c>
      <c r="I1053" s="338">
        <v>9040</v>
      </c>
      <c r="J1053" s="347"/>
      <c r="K1053" s="92"/>
    </row>
    <row r="1054" spans="1:11" ht="29">
      <c r="A1054" s="324" t="s">
        <v>4621</v>
      </c>
      <c r="B1054" s="325" t="s">
        <v>4656</v>
      </c>
      <c r="C1054" s="325">
        <v>202510001</v>
      </c>
      <c r="D1054" s="336">
        <v>45954</v>
      </c>
      <c r="E1054" s="325" t="s">
        <v>2998</v>
      </c>
      <c r="F1054" s="325" t="s">
        <v>5831</v>
      </c>
      <c r="G1054" s="325">
        <v>42185891</v>
      </c>
      <c r="H1054" s="325" t="s">
        <v>4639</v>
      </c>
      <c r="I1054" s="339">
        <v>2041.8</v>
      </c>
      <c r="J1054" s="347"/>
      <c r="K1054" s="92"/>
    </row>
    <row r="1055" spans="1:11" ht="29">
      <c r="A1055" s="324" t="s">
        <v>4621</v>
      </c>
      <c r="B1055" s="326" t="s">
        <v>4657</v>
      </c>
      <c r="C1055" s="326">
        <v>2025387360</v>
      </c>
      <c r="D1055" s="337">
        <v>45952</v>
      </c>
      <c r="E1055" s="326" t="s">
        <v>2998</v>
      </c>
      <c r="F1055" s="326" t="s">
        <v>4658</v>
      </c>
      <c r="G1055" s="326">
        <v>52740447</v>
      </c>
      <c r="H1055" s="326" t="s">
        <v>4659</v>
      </c>
      <c r="I1055" s="338">
        <v>141.31</v>
      </c>
      <c r="J1055" s="347"/>
      <c r="K1055" s="92"/>
    </row>
    <row r="1056" spans="1:11" ht="29">
      <c r="A1056" s="324" t="s">
        <v>4621</v>
      </c>
      <c r="B1056" s="326" t="s">
        <v>5426</v>
      </c>
      <c r="C1056" s="326">
        <v>25333</v>
      </c>
      <c r="D1056" s="337">
        <v>45968</v>
      </c>
      <c r="E1056" s="326" t="s">
        <v>2998</v>
      </c>
      <c r="F1056" s="326" t="s">
        <v>5419</v>
      </c>
      <c r="G1056" s="326"/>
      <c r="H1056" s="326" t="s">
        <v>5427</v>
      </c>
      <c r="I1056" s="338">
        <v>479.46</v>
      </c>
      <c r="J1056" s="347"/>
      <c r="K1056" s="92"/>
    </row>
    <row r="1057" spans="1:11" ht="14.5">
      <c r="A1057" s="327" t="s">
        <v>5023</v>
      </c>
      <c r="B1057" s="325" t="s">
        <v>5446</v>
      </c>
      <c r="C1057" s="325">
        <v>25302</v>
      </c>
      <c r="D1057" s="336">
        <v>46020</v>
      </c>
      <c r="E1057" s="325" t="s">
        <v>2998</v>
      </c>
      <c r="F1057" s="325" t="s">
        <v>5419</v>
      </c>
      <c r="G1057" s="325"/>
      <c r="H1057" s="325" t="s">
        <v>1494</v>
      </c>
      <c r="I1057" s="339">
        <v>9.61</v>
      </c>
      <c r="J1057" s="347"/>
      <c r="K1057" s="92"/>
    </row>
    <row r="1058" spans="1:11" ht="14.5">
      <c r="A1058" s="327" t="s">
        <v>5023</v>
      </c>
      <c r="B1058" s="325" t="s">
        <v>5460</v>
      </c>
      <c r="C1058" s="325">
        <v>25341</v>
      </c>
      <c r="D1058" s="336">
        <v>46020</v>
      </c>
      <c r="E1058" s="325" t="s">
        <v>2998</v>
      </c>
      <c r="F1058" s="325" t="s">
        <v>5417</v>
      </c>
      <c r="G1058" s="325"/>
      <c r="H1058" s="325" t="s">
        <v>5461</v>
      </c>
      <c r="I1058" s="339">
        <v>10.15</v>
      </c>
      <c r="J1058" s="347"/>
      <c r="K1058" s="92"/>
    </row>
    <row r="1059" spans="1:11" ht="14.5">
      <c r="A1059" s="327" t="s">
        <v>5023</v>
      </c>
      <c r="B1059" s="326" t="s">
        <v>5571</v>
      </c>
      <c r="C1059" s="326">
        <v>512125026</v>
      </c>
      <c r="D1059" s="337">
        <v>46044</v>
      </c>
      <c r="E1059" s="326"/>
      <c r="F1059" s="326" t="s">
        <v>5572</v>
      </c>
      <c r="G1059" s="326"/>
      <c r="H1059" s="326" t="s">
        <v>4153</v>
      </c>
      <c r="I1059" s="338">
        <v>11.99</v>
      </c>
      <c r="J1059" s="347"/>
      <c r="K1059" s="92"/>
    </row>
    <row r="1060" spans="1:11" ht="29">
      <c r="A1060" s="324" t="s">
        <v>4621</v>
      </c>
      <c r="B1060" s="326" t="s">
        <v>5426</v>
      </c>
      <c r="C1060" s="326">
        <v>25333</v>
      </c>
      <c r="D1060" s="337">
        <v>46020</v>
      </c>
      <c r="E1060" s="326" t="s">
        <v>2998</v>
      </c>
      <c r="F1060" s="326" t="s">
        <v>5419</v>
      </c>
      <c r="G1060" s="326"/>
      <c r="H1060" s="326" t="s">
        <v>5427</v>
      </c>
      <c r="I1060" s="338">
        <v>24.76</v>
      </c>
      <c r="J1060" s="347"/>
      <c r="K1060" s="92"/>
    </row>
    <row r="1061" spans="1:11" ht="29">
      <c r="A1061" s="324" t="s">
        <v>4621</v>
      </c>
      <c r="B1061" s="325" t="s">
        <v>5425</v>
      </c>
      <c r="C1061" s="325">
        <v>25321</v>
      </c>
      <c r="D1061" s="336">
        <v>45968</v>
      </c>
      <c r="E1061" s="325" t="s">
        <v>2998</v>
      </c>
      <c r="F1061" s="325" t="s">
        <v>5419</v>
      </c>
      <c r="G1061" s="325"/>
      <c r="H1061" s="325" t="s">
        <v>4592</v>
      </c>
      <c r="I1061" s="339">
        <v>479.46</v>
      </c>
      <c r="J1061" s="347"/>
      <c r="K1061" s="92"/>
    </row>
    <row r="1062" spans="1:11" ht="29">
      <c r="A1062" s="324" t="s">
        <v>4621</v>
      </c>
      <c r="B1062" s="325" t="s">
        <v>5401</v>
      </c>
      <c r="C1062" s="325">
        <v>202504</v>
      </c>
      <c r="D1062" s="336">
        <v>46007</v>
      </c>
      <c r="E1062" s="325" t="s">
        <v>2998</v>
      </c>
      <c r="F1062" s="325" t="s">
        <v>5402</v>
      </c>
      <c r="G1062" s="325">
        <v>44609019</v>
      </c>
      <c r="H1062" s="325" t="s">
        <v>4592</v>
      </c>
      <c r="I1062" s="339">
        <v>4800</v>
      </c>
      <c r="J1062" s="347"/>
      <c r="K1062" s="92"/>
    </row>
    <row r="1063" spans="1:11" ht="29">
      <c r="A1063" s="324" t="s">
        <v>4621</v>
      </c>
      <c r="B1063" s="325" t="s">
        <v>5425</v>
      </c>
      <c r="C1063" s="325">
        <v>25321</v>
      </c>
      <c r="D1063" s="336">
        <v>46020</v>
      </c>
      <c r="E1063" s="325" t="s">
        <v>2998</v>
      </c>
      <c r="F1063" s="325" t="s">
        <v>5419</v>
      </c>
      <c r="G1063" s="325"/>
      <c r="H1063" s="325" t="s">
        <v>4592</v>
      </c>
      <c r="I1063" s="339">
        <v>33.78</v>
      </c>
      <c r="J1063" s="347"/>
      <c r="K1063" s="92"/>
    </row>
    <row r="1064" spans="1:11" ht="14.5">
      <c r="A1064" s="327" t="s">
        <v>5023</v>
      </c>
      <c r="B1064" s="325" t="s">
        <v>5570</v>
      </c>
      <c r="C1064" s="325" t="s">
        <v>5818</v>
      </c>
      <c r="D1064" s="336">
        <v>45951</v>
      </c>
      <c r="E1064" s="325" t="s">
        <v>2998</v>
      </c>
      <c r="F1064" s="325" t="s">
        <v>4628</v>
      </c>
      <c r="G1064" s="325">
        <v>686930</v>
      </c>
      <c r="H1064" s="325" t="s">
        <v>4107</v>
      </c>
      <c r="I1064" s="339">
        <v>14.61</v>
      </c>
      <c r="J1064" s="347"/>
      <c r="K1064" s="92"/>
    </row>
    <row r="1065" spans="1:11" ht="29">
      <c r="A1065" s="324" t="s">
        <v>4621</v>
      </c>
      <c r="B1065" s="325" t="s">
        <v>5411</v>
      </c>
      <c r="C1065" s="325">
        <v>25313</v>
      </c>
      <c r="D1065" s="336">
        <v>45968</v>
      </c>
      <c r="E1065" s="325" t="s">
        <v>2998</v>
      </c>
      <c r="F1065" s="325" t="s">
        <v>5412</v>
      </c>
      <c r="G1065" s="325"/>
      <c r="H1065" s="325" t="s">
        <v>4285</v>
      </c>
      <c r="I1065" s="339">
        <v>591.51</v>
      </c>
      <c r="J1065" s="347"/>
      <c r="K1065" s="92"/>
    </row>
    <row r="1066" spans="1:11" ht="29">
      <c r="A1066" s="324" t="s">
        <v>4621</v>
      </c>
      <c r="B1066" s="325" t="s">
        <v>5411</v>
      </c>
      <c r="C1066" s="325">
        <v>25313</v>
      </c>
      <c r="D1066" s="336">
        <v>46020</v>
      </c>
      <c r="E1066" s="325" t="s">
        <v>2998</v>
      </c>
      <c r="F1066" s="325" t="s">
        <v>5412</v>
      </c>
      <c r="G1066" s="325"/>
      <c r="H1066" s="325" t="s">
        <v>4285</v>
      </c>
      <c r="I1066" s="339">
        <v>86.66</v>
      </c>
      <c r="J1066" s="347"/>
      <c r="K1066" s="92"/>
    </row>
    <row r="1067" spans="1:11" ht="29">
      <c r="A1067" s="324" t="s">
        <v>4621</v>
      </c>
      <c r="B1067" s="325" t="s">
        <v>5404</v>
      </c>
      <c r="C1067" s="325">
        <v>3042025</v>
      </c>
      <c r="D1067" s="336">
        <v>45968</v>
      </c>
      <c r="E1067" s="325" t="s">
        <v>2998</v>
      </c>
      <c r="F1067" s="325" t="s">
        <v>5405</v>
      </c>
      <c r="G1067" s="325">
        <v>47542730</v>
      </c>
      <c r="H1067" s="325" t="s">
        <v>5406</v>
      </c>
      <c r="I1067" s="339">
        <v>1320</v>
      </c>
      <c r="J1067" s="347"/>
      <c r="K1067" s="92"/>
    </row>
    <row r="1068" spans="1:11" ht="14.5">
      <c r="A1068" s="327" t="s">
        <v>5023</v>
      </c>
      <c r="B1068" s="325" t="s">
        <v>5443</v>
      </c>
      <c r="C1068" s="325">
        <v>25297</v>
      </c>
      <c r="D1068" s="336">
        <v>46020</v>
      </c>
      <c r="E1068" s="325" t="s">
        <v>2998</v>
      </c>
      <c r="F1068" s="325" t="s">
        <v>5417</v>
      </c>
      <c r="G1068" s="325"/>
      <c r="H1068" s="325" t="s">
        <v>3228</v>
      </c>
      <c r="I1068" s="339">
        <v>18.760000000000002</v>
      </c>
      <c r="J1068" s="347"/>
      <c r="K1068" s="92"/>
    </row>
    <row r="1069" spans="1:11" ht="14.5">
      <c r="A1069" s="327" t="s">
        <v>5023</v>
      </c>
      <c r="B1069" s="325" t="s">
        <v>5453</v>
      </c>
      <c r="C1069" s="325">
        <v>512022</v>
      </c>
      <c r="D1069" s="337">
        <v>46007</v>
      </c>
      <c r="E1069" s="325" t="s">
        <v>2998</v>
      </c>
      <c r="F1069" s="325" t="s">
        <v>5480</v>
      </c>
      <c r="G1069" s="325"/>
      <c r="H1069" s="325"/>
      <c r="I1069" s="339">
        <v>21.57</v>
      </c>
      <c r="J1069" s="347"/>
      <c r="K1069" s="92"/>
    </row>
    <row r="1070" spans="1:11" ht="14.5">
      <c r="A1070" s="327" t="s">
        <v>5023</v>
      </c>
      <c r="B1070" s="326" t="s">
        <v>5454</v>
      </c>
      <c r="C1070" s="326">
        <v>25343</v>
      </c>
      <c r="D1070" s="337">
        <v>46020</v>
      </c>
      <c r="E1070" s="326" t="s">
        <v>2998</v>
      </c>
      <c r="F1070" s="326" t="s">
        <v>5455</v>
      </c>
      <c r="G1070" s="326"/>
      <c r="H1070" s="326" t="s">
        <v>1489</v>
      </c>
      <c r="I1070" s="338">
        <v>24.6</v>
      </c>
      <c r="J1070" s="347"/>
      <c r="K1070" s="92"/>
    </row>
    <row r="1071" spans="1:11" ht="14.5">
      <c r="A1071" s="327" t="s">
        <v>5023</v>
      </c>
      <c r="B1071" s="325" t="s">
        <v>5568</v>
      </c>
      <c r="C1071" s="325" t="s">
        <v>5818</v>
      </c>
      <c r="D1071" s="336">
        <v>45944</v>
      </c>
      <c r="E1071" s="325" t="s">
        <v>2998</v>
      </c>
      <c r="F1071" s="325" t="s">
        <v>4628</v>
      </c>
      <c r="G1071" s="325">
        <v>686930</v>
      </c>
      <c r="H1071" s="325" t="s">
        <v>4107</v>
      </c>
      <c r="I1071" s="339">
        <v>25</v>
      </c>
      <c r="J1071" s="347"/>
      <c r="K1071" s="92"/>
    </row>
    <row r="1072" spans="1:11" ht="14.5">
      <c r="A1072" s="327" t="s">
        <v>5023</v>
      </c>
      <c r="B1072" s="325" t="s">
        <v>4556</v>
      </c>
      <c r="C1072" s="325">
        <v>20254076</v>
      </c>
      <c r="D1072" s="337">
        <v>45944</v>
      </c>
      <c r="E1072" s="325" t="s">
        <v>2998</v>
      </c>
      <c r="F1072" s="325" t="s">
        <v>5825</v>
      </c>
      <c r="G1072" s="325">
        <v>45268193</v>
      </c>
      <c r="H1072" s="325" t="s">
        <v>4264</v>
      </c>
      <c r="I1072" s="339">
        <v>29.74</v>
      </c>
      <c r="J1072" s="347"/>
      <c r="K1072" s="92"/>
    </row>
    <row r="1073" spans="1:11" ht="14.5">
      <c r="A1073" s="327" t="s">
        <v>5023</v>
      </c>
      <c r="B1073" s="326" t="s">
        <v>4108</v>
      </c>
      <c r="C1073" s="325" t="s">
        <v>5752</v>
      </c>
      <c r="D1073" s="337">
        <v>45750</v>
      </c>
      <c r="E1073" s="326" t="s">
        <v>2998</v>
      </c>
      <c r="F1073" s="325" t="s">
        <v>4628</v>
      </c>
      <c r="G1073" s="326">
        <v>686930</v>
      </c>
      <c r="H1073" s="325" t="s">
        <v>4107</v>
      </c>
      <c r="I1073" s="338">
        <v>36.78</v>
      </c>
      <c r="J1073" s="347"/>
      <c r="K1073" s="92"/>
    </row>
    <row r="1074" spans="1:11" ht="14.5">
      <c r="A1074" s="327" t="s">
        <v>5023</v>
      </c>
      <c r="B1074" s="326" t="s">
        <v>4574</v>
      </c>
      <c r="C1074" s="326">
        <v>510019021</v>
      </c>
      <c r="D1074" s="337">
        <v>45945</v>
      </c>
      <c r="E1074" s="326" t="s">
        <v>4575</v>
      </c>
      <c r="F1074" s="326" t="s">
        <v>4576</v>
      </c>
      <c r="G1074" s="326"/>
      <c r="H1074" s="326" t="s">
        <v>4160</v>
      </c>
      <c r="I1074" s="338">
        <v>44.94</v>
      </c>
      <c r="J1074" s="347"/>
      <c r="K1074" s="92"/>
    </row>
    <row r="1075" spans="1:11" ht="29">
      <c r="A1075" s="324" t="s">
        <v>4621</v>
      </c>
      <c r="B1075" s="326" t="s">
        <v>5397</v>
      </c>
      <c r="C1075" s="326">
        <v>2025532</v>
      </c>
      <c r="D1075" s="336">
        <v>46001</v>
      </c>
      <c r="E1075" s="326" t="s">
        <v>2998</v>
      </c>
      <c r="F1075" s="326" t="s">
        <v>5847</v>
      </c>
      <c r="G1075" s="326">
        <v>52517268</v>
      </c>
      <c r="H1075" s="326" t="s">
        <v>4342</v>
      </c>
      <c r="I1075" s="338">
        <v>1700</v>
      </c>
      <c r="J1075" s="347"/>
      <c r="K1075" s="92"/>
    </row>
    <row r="1076" spans="1:11" ht="14.5">
      <c r="A1076" s="327" t="s">
        <v>5023</v>
      </c>
      <c r="B1076" s="326" t="s">
        <v>4530</v>
      </c>
      <c r="C1076" s="326">
        <v>510002005</v>
      </c>
      <c r="D1076" s="337">
        <v>45936</v>
      </c>
      <c r="E1076" s="326" t="s">
        <v>3549</v>
      </c>
      <c r="F1076" s="326" t="s">
        <v>4531</v>
      </c>
      <c r="G1076" s="326"/>
      <c r="H1076" s="326" t="s">
        <v>4160</v>
      </c>
      <c r="I1076" s="338">
        <v>46.74</v>
      </c>
      <c r="J1076" s="347"/>
      <c r="K1076" s="92"/>
    </row>
    <row r="1077" spans="1:11" ht="14.5">
      <c r="A1077" s="327" t="s">
        <v>5023</v>
      </c>
      <c r="B1077" s="325" t="s">
        <v>5469</v>
      </c>
      <c r="C1077" s="325">
        <v>25336</v>
      </c>
      <c r="D1077" s="336">
        <v>46020</v>
      </c>
      <c r="E1077" s="325" t="s">
        <v>2998</v>
      </c>
      <c r="F1077" s="325" t="s">
        <v>5414</v>
      </c>
      <c r="G1077" s="325"/>
      <c r="H1077" s="325" t="s">
        <v>5470</v>
      </c>
      <c r="I1077" s="339">
        <v>51.48</v>
      </c>
      <c r="J1077" s="347"/>
      <c r="K1077" s="92"/>
    </row>
    <row r="1078" spans="1:11" ht="14.5">
      <c r="A1078" s="327" t="s">
        <v>5023</v>
      </c>
      <c r="B1078" s="326" t="s">
        <v>5467</v>
      </c>
      <c r="C1078" s="326">
        <v>25337</v>
      </c>
      <c r="D1078" s="337">
        <v>46020</v>
      </c>
      <c r="E1078" s="326" t="s">
        <v>2998</v>
      </c>
      <c r="F1078" s="326" t="s">
        <v>5414</v>
      </c>
      <c r="G1078" s="326"/>
      <c r="H1078" s="326" t="s">
        <v>3923</v>
      </c>
      <c r="I1078" s="338">
        <v>66.33</v>
      </c>
      <c r="J1078" s="347"/>
      <c r="K1078" s="92"/>
    </row>
    <row r="1079" spans="1:11" ht="14.5">
      <c r="A1079" s="324" t="s">
        <v>3569</v>
      </c>
      <c r="B1079" s="325" t="s">
        <v>4866</v>
      </c>
      <c r="C1079" s="325">
        <v>12300071</v>
      </c>
      <c r="D1079" s="337">
        <v>45971</v>
      </c>
      <c r="E1079" s="325" t="s">
        <v>2998</v>
      </c>
      <c r="F1079" s="325" t="s">
        <v>4867</v>
      </c>
      <c r="G1079" s="325">
        <v>55072895</v>
      </c>
      <c r="H1079" s="325" t="s">
        <v>5772</v>
      </c>
      <c r="I1079" s="339">
        <v>651</v>
      </c>
      <c r="J1079" s="347"/>
      <c r="K1079" s="92"/>
    </row>
    <row r="1080" spans="1:11" ht="42">
      <c r="A1080" s="355" t="s">
        <v>4098</v>
      </c>
      <c r="B1080" s="356" t="s">
        <v>5603</v>
      </c>
      <c r="C1080" s="356" t="s">
        <v>5603</v>
      </c>
      <c r="D1080" s="357">
        <v>45968</v>
      </c>
      <c r="E1080" s="356" t="s">
        <v>2998</v>
      </c>
      <c r="F1080" s="358" t="s">
        <v>5604</v>
      </c>
      <c r="G1080" s="356"/>
      <c r="H1080" s="358" t="s">
        <v>5579</v>
      </c>
      <c r="I1080" s="361">
        <v>16933.740000000002</v>
      </c>
      <c r="J1080" s="360"/>
      <c r="K1080" s="92"/>
    </row>
    <row r="1081" spans="1:11" ht="14.5">
      <c r="A1081" s="327" t="s">
        <v>5023</v>
      </c>
      <c r="B1081" s="325" t="s">
        <v>4548</v>
      </c>
      <c r="C1081" s="325">
        <v>20250091</v>
      </c>
      <c r="D1081" s="336">
        <v>45936</v>
      </c>
      <c r="E1081" s="325" t="s">
        <v>2998</v>
      </c>
      <c r="F1081" s="325" t="s">
        <v>4549</v>
      </c>
      <c r="G1081" s="325">
        <v>43437770</v>
      </c>
      <c r="H1081" s="325" t="s">
        <v>4544</v>
      </c>
      <c r="I1081" s="339">
        <v>70</v>
      </c>
      <c r="J1081" s="347"/>
      <c r="K1081" s="92"/>
    </row>
    <row r="1082" spans="1:11" ht="14.5">
      <c r="A1082" s="327" t="s">
        <v>5023</v>
      </c>
      <c r="B1082" s="326" t="s">
        <v>5456</v>
      </c>
      <c r="C1082" s="326">
        <v>25344</v>
      </c>
      <c r="D1082" s="337">
        <v>46020</v>
      </c>
      <c r="E1082" s="326" t="s">
        <v>2998</v>
      </c>
      <c r="F1082" s="326" t="s">
        <v>5455</v>
      </c>
      <c r="G1082" s="326">
        <v>55072895</v>
      </c>
      <c r="H1082" s="325" t="s">
        <v>5772</v>
      </c>
      <c r="I1082" s="338">
        <v>75.569999999999993</v>
      </c>
      <c r="J1082" s="347"/>
      <c r="K1082" s="92"/>
    </row>
    <row r="1083" spans="1:11" ht="14.5">
      <c r="A1083" s="327" t="s">
        <v>5023</v>
      </c>
      <c r="B1083" s="326" t="s">
        <v>5021</v>
      </c>
      <c r="C1083" s="326">
        <v>511036037</v>
      </c>
      <c r="D1083" s="337">
        <v>45988</v>
      </c>
      <c r="E1083" s="326" t="s">
        <v>4965</v>
      </c>
      <c r="F1083" s="326" t="s">
        <v>5022</v>
      </c>
      <c r="G1083" s="326"/>
      <c r="H1083" s="326" t="s">
        <v>4160</v>
      </c>
      <c r="I1083" s="338">
        <v>89.37</v>
      </c>
      <c r="J1083" s="347"/>
      <c r="K1083" s="92"/>
    </row>
    <row r="1084" spans="1:11" ht="28">
      <c r="A1084" s="355" t="s">
        <v>4098</v>
      </c>
      <c r="B1084" s="356" t="s">
        <v>4924</v>
      </c>
      <c r="C1084" s="356">
        <v>20250017</v>
      </c>
      <c r="D1084" s="363">
        <v>45972</v>
      </c>
      <c r="E1084" s="356" t="s">
        <v>2998</v>
      </c>
      <c r="F1084" s="356" t="s">
        <v>4925</v>
      </c>
      <c r="G1084" s="356">
        <v>55313418</v>
      </c>
      <c r="H1084" s="362" t="s">
        <v>4193</v>
      </c>
      <c r="I1084" s="361">
        <v>350</v>
      </c>
      <c r="J1084" s="360"/>
      <c r="K1084" s="92"/>
    </row>
    <row r="1085" spans="1:11" ht="14.5">
      <c r="A1085" s="324" t="s">
        <v>3957</v>
      </c>
      <c r="B1085" s="325" t="s">
        <v>4877</v>
      </c>
      <c r="C1085" s="325">
        <v>2511001</v>
      </c>
      <c r="D1085" s="337">
        <v>45972</v>
      </c>
      <c r="E1085" s="325" t="s">
        <v>2998</v>
      </c>
      <c r="F1085" s="325" t="s">
        <v>4878</v>
      </c>
      <c r="G1085" s="325">
        <v>36680397</v>
      </c>
      <c r="H1085" s="325" t="s">
        <v>4879</v>
      </c>
      <c r="I1085" s="339">
        <v>1750</v>
      </c>
      <c r="J1085" s="347"/>
      <c r="K1085" s="92"/>
    </row>
    <row r="1086" spans="1:11" ht="14.5">
      <c r="A1086" s="324" t="s">
        <v>3057</v>
      </c>
      <c r="B1086" s="325" t="s">
        <v>4716</v>
      </c>
      <c r="C1086" s="325">
        <v>25262</v>
      </c>
      <c r="D1086" s="337">
        <v>45972</v>
      </c>
      <c r="E1086" s="325" t="s">
        <v>2998</v>
      </c>
      <c r="F1086" s="325" t="s">
        <v>4715</v>
      </c>
      <c r="G1086" s="325"/>
      <c r="H1086" s="325" t="s">
        <v>1482</v>
      </c>
      <c r="I1086" s="339">
        <v>54.25</v>
      </c>
      <c r="J1086" s="347"/>
      <c r="K1086" s="92"/>
    </row>
    <row r="1087" spans="1:11" ht="14.5">
      <c r="A1087" s="324" t="s">
        <v>3292</v>
      </c>
      <c r="B1087" s="326" t="s">
        <v>4753</v>
      </c>
      <c r="C1087" s="326">
        <v>511014019</v>
      </c>
      <c r="D1087" s="337">
        <v>45972</v>
      </c>
      <c r="E1087" s="326" t="s">
        <v>3876</v>
      </c>
      <c r="F1087" s="326" t="s">
        <v>4754</v>
      </c>
      <c r="G1087" s="326"/>
      <c r="H1087" s="326" t="s">
        <v>3310</v>
      </c>
      <c r="I1087" s="338">
        <v>45</v>
      </c>
      <c r="J1087" s="347"/>
      <c r="K1087" s="92"/>
    </row>
    <row r="1088" spans="1:11" ht="14.5">
      <c r="A1088" s="324" t="s">
        <v>3292</v>
      </c>
      <c r="B1088" s="326" t="s">
        <v>4748</v>
      </c>
      <c r="C1088" s="326">
        <v>511014019</v>
      </c>
      <c r="D1088" s="337">
        <v>45972</v>
      </c>
      <c r="E1088" s="326" t="s">
        <v>3290</v>
      </c>
      <c r="F1088" s="326" t="s">
        <v>4749</v>
      </c>
      <c r="G1088" s="326"/>
      <c r="H1088" s="326" t="s">
        <v>3310</v>
      </c>
      <c r="I1088" s="338">
        <v>209.98</v>
      </c>
      <c r="J1088" s="347"/>
      <c r="K1088" s="92"/>
    </row>
    <row r="1089" spans="1:11" ht="14.5">
      <c r="A1089" s="324" t="s">
        <v>3292</v>
      </c>
      <c r="B1089" s="325" t="s">
        <v>4750</v>
      </c>
      <c r="C1089" s="325">
        <v>511014019</v>
      </c>
      <c r="D1089" s="337">
        <v>45972</v>
      </c>
      <c r="E1089" s="325" t="s">
        <v>4613</v>
      </c>
      <c r="F1089" s="325" t="s">
        <v>4751</v>
      </c>
      <c r="G1089" s="325"/>
      <c r="H1089" s="325" t="s">
        <v>3310</v>
      </c>
      <c r="I1089" s="339">
        <v>167.6</v>
      </c>
      <c r="J1089" s="347"/>
      <c r="K1089" s="92"/>
    </row>
    <row r="1090" spans="1:11" ht="14.5">
      <c r="A1090" s="324" t="s">
        <v>3292</v>
      </c>
      <c r="B1090" s="326" t="s">
        <v>4746</v>
      </c>
      <c r="C1090" s="326">
        <v>511014019</v>
      </c>
      <c r="D1090" s="337">
        <v>45972</v>
      </c>
      <c r="E1090" s="326" t="s">
        <v>3290</v>
      </c>
      <c r="F1090" s="326" t="s">
        <v>4747</v>
      </c>
      <c r="G1090" s="326"/>
      <c r="H1090" s="326" t="s">
        <v>3310</v>
      </c>
      <c r="I1090" s="338">
        <v>324.97000000000003</v>
      </c>
      <c r="J1090" s="347"/>
      <c r="K1090" s="92"/>
    </row>
    <row r="1091" spans="1:11" ht="14.5">
      <c r="A1091" s="324" t="s">
        <v>3292</v>
      </c>
      <c r="B1091" s="325" t="s">
        <v>4744</v>
      </c>
      <c r="C1091" s="325">
        <v>511013</v>
      </c>
      <c r="D1091" s="337">
        <v>45972</v>
      </c>
      <c r="E1091" s="325" t="s">
        <v>4721</v>
      </c>
      <c r="F1091" s="325" t="s">
        <v>4745</v>
      </c>
      <c r="G1091" s="325"/>
      <c r="H1091" s="325" t="s">
        <v>3310</v>
      </c>
      <c r="I1091" s="339">
        <v>1005</v>
      </c>
      <c r="J1091" s="347"/>
      <c r="K1091" s="92"/>
    </row>
    <row r="1092" spans="1:11" ht="14.5">
      <c r="A1092" s="324" t="s">
        <v>3292</v>
      </c>
      <c r="B1092" s="325" t="s">
        <v>4750</v>
      </c>
      <c r="C1092" s="325">
        <v>511014019</v>
      </c>
      <c r="D1092" s="337">
        <v>45972</v>
      </c>
      <c r="E1092" s="325" t="s">
        <v>4613</v>
      </c>
      <c r="F1092" s="325" t="s">
        <v>4752</v>
      </c>
      <c r="G1092" s="325"/>
      <c r="H1092" s="325" t="s">
        <v>3310</v>
      </c>
      <c r="I1092" s="339">
        <v>639.6</v>
      </c>
      <c r="J1092" s="347"/>
      <c r="K1092" s="92"/>
    </row>
    <row r="1093" spans="1:11" ht="14.5">
      <c r="A1093" s="324" t="s">
        <v>3292</v>
      </c>
      <c r="B1093" s="326" t="s">
        <v>4755</v>
      </c>
      <c r="C1093" s="326">
        <v>511014019</v>
      </c>
      <c r="D1093" s="337">
        <v>45972</v>
      </c>
      <c r="E1093" s="326" t="s">
        <v>4756</v>
      </c>
      <c r="F1093" s="326" t="s">
        <v>4757</v>
      </c>
      <c r="G1093" s="326"/>
      <c r="H1093" s="326" t="s">
        <v>3310</v>
      </c>
      <c r="I1093" s="338">
        <v>222</v>
      </c>
      <c r="J1093" s="347"/>
      <c r="K1093" s="92"/>
    </row>
    <row r="1094" spans="1:11" ht="14.5">
      <c r="A1094" s="324" t="s">
        <v>3292</v>
      </c>
      <c r="B1094" s="325" t="s">
        <v>4758</v>
      </c>
      <c r="C1094" s="325">
        <v>511014019</v>
      </c>
      <c r="D1094" s="337">
        <v>45972</v>
      </c>
      <c r="E1094" s="325" t="s">
        <v>3157</v>
      </c>
      <c r="F1094" s="325" t="s">
        <v>4759</v>
      </c>
      <c r="G1094" s="325"/>
      <c r="H1094" s="325" t="s">
        <v>3310</v>
      </c>
      <c r="I1094" s="339">
        <v>150.6</v>
      </c>
      <c r="J1094" s="347"/>
      <c r="K1094" s="92"/>
    </row>
    <row r="1095" spans="1:11" ht="14.5">
      <c r="A1095" s="327" t="s">
        <v>3455</v>
      </c>
      <c r="B1095" s="325" t="s">
        <v>4856</v>
      </c>
      <c r="C1095" s="325">
        <v>511025026</v>
      </c>
      <c r="D1095" s="337">
        <v>45972</v>
      </c>
      <c r="E1095" s="325" t="s">
        <v>3876</v>
      </c>
      <c r="F1095" s="325" t="s">
        <v>4857</v>
      </c>
      <c r="G1095" s="325"/>
      <c r="H1095" s="325" t="s">
        <v>3484</v>
      </c>
      <c r="I1095" s="339">
        <v>25.5</v>
      </c>
      <c r="J1095" s="347"/>
      <c r="K1095" s="92"/>
    </row>
    <row r="1096" spans="1:11" ht="14.5">
      <c r="A1096" s="327" t="s">
        <v>3455</v>
      </c>
      <c r="B1096" s="326" t="s">
        <v>4858</v>
      </c>
      <c r="C1096" s="326">
        <v>511025026</v>
      </c>
      <c r="D1096" s="337">
        <v>45972</v>
      </c>
      <c r="E1096" s="326" t="s">
        <v>3328</v>
      </c>
      <c r="F1096" s="326" t="s">
        <v>4859</v>
      </c>
      <c r="G1096" s="326"/>
      <c r="H1096" s="326" t="s">
        <v>3484</v>
      </c>
      <c r="I1096" s="338">
        <v>13.1</v>
      </c>
      <c r="J1096" s="347"/>
      <c r="K1096" s="92"/>
    </row>
    <row r="1097" spans="1:11" ht="14.5">
      <c r="A1097" s="324" t="s">
        <v>3057</v>
      </c>
      <c r="B1097" s="326" t="s">
        <v>4723</v>
      </c>
      <c r="C1097" s="326">
        <v>511027031</v>
      </c>
      <c r="D1097" s="337">
        <v>45972</v>
      </c>
      <c r="E1097" s="326" t="s">
        <v>4695</v>
      </c>
      <c r="F1097" s="326" t="s">
        <v>4724</v>
      </c>
      <c r="G1097" s="326"/>
      <c r="H1097" s="326" t="s">
        <v>3060</v>
      </c>
      <c r="I1097" s="338">
        <v>73.25</v>
      </c>
      <c r="J1097" s="347"/>
      <c r="K1097" s="92"/>
    </row>
    <row r="1098" spans="1:11" ht="14.5">
      <c r="A1098" s="324" t="s">
        <v>3057</v>
      </c>
      <c r="B1098" s="326" t="s">
        <v>4717</v>
      </c>
      <c r="C1098" s="326">
        <v>511027031</v>
      </c>
      <c r="D1098" s="337">
        <v>45972</v>
      </c>
      <c r="E1098" s="326" t="s">
        <v>4718</v>
      </c>
      <c r="F1098" s="326" t="s">
        <v>4719</v>
      </c>
      <c r="G1098" s="326"/>
      <c r="H1098" s="326" t="s">
        <v>3060</v>
      </c>
      <c r="I1098" s="338">
        <v>2.5</v>
      </c>
      <c r="J1098" s="347"/>
      <c r="K1098" s="92"/>
    </row>
    <row r="1099" spans="1:11" ht="14.5">
      <c r="A1099" s="324" t="s">
        <v>3057</v>
      </c>
      <c r="B1099" s="325" t="s">
        <v>4720</v>
      </c>
      <c r="C1099" s="325">
        <v>511027031</v>
      </c>
      <c r="D1099" s="337">
        <v>45972</v>
      </c>
      <c r="E1099" s="325" t="s">
        <v>4721</v>
      </c>
      <c r="F1099" s="325" t="s">
        <v>4722</v>
      </c>
      <c r="G1099" s="325"/>
      <c r="H1099" s="325" t="s">
        <v>3060</v>
      </c>
      <c r="I1099" s="339">
        <v>6.5</v>
      </c>
      <c r="J1099" s="347"/>
      <c r="K1099" s="92"/>
    </row>
    <row r="1100" spans="1:11" ht="14.5">
      <c r="A1100" s="324" t="s">
        <v>3057</v>
      </c>
      <c r="B1100" s="326" t="s">
        <v>4725</v>
      </c>
      <c r="C1100" s="326">
        <v>511027031</v>
      </c>
      <c r="D1100" s="337">
        <v>45972</v>
      </c>
      <c r="E1100" s="326" t="s">
        <v>4726</v>
      </c>
      <c r="F1100" s="326" t="s">
        <v>4727</v>
      </c>
      <c r="G1100" s="326"/>
      <c r="H1100" s="326" t="s">
        <v>3060</v>
      </c>
      <c r="I1100" s="338">
        <v>12.19</v>
      </c>
      <c r="J1100" s="347"/>
      <c r="K1100" s="92"/>
    </row>
    <row r="1101" spans="1:11" ht="14.5">
      <c r="A1101" s="324" t="s">
        <v>3057</v>
      </c>
      <c r="B1101" s="325" t="s">
        <v>4728</v>
      </c>
      <c r="C1101" s="325">
        <v>511027031</v>
      </c>
      <c r="D1101" s="337">
        <v>45972</v>
      </c>
      <c r="E1101" s="325" t="s">
        <v>4729</v>
      </c>
      <c r="F1101" s="325" t="s">
        <v>4727</v>
      </c>
      <c r="G1101" s="325"/>
      <c r="H1101" s="325" t="s">
        <v>3060</v>
      </c>
      <c r="I1101" s="339">
        <v>23.8</v>
      </c>
      <c r="J1101" s="347"/>
      <c r="K1101" s="92"/>
    </row>
    <row r="1102" spans="1:11" ht="14.5">
      <c r="A1102" s="324" t="s">
        <v>3057</v>
      </c>
      <c r="B1102" s="326" t="s">
        <v>4714</v>
      </c>
      <c r="C1102" s="326">
        <v>25260</v>
      </c>
      <c r="D1102" s="337">
        <v>45972</v>
      </c>
      <c r="E1102" s="326" t="s">
        <v>2998</v>
      </c>
      <c r="F1102" s="326" t="s">
        <v>4715</v>
      </c>
      <c r="G1102" s="326"/>
      <c r="H1102" s="326" t="s">
        <v>3060</v>
      </c>
      <c r="I1102" s="338">
        <v>341.31</v>
      </c>
      <c r="J1102" s="347"/>
      <c r="K1102" s="92"/>
    </row>
    <row r="1103" spans="1:11" ht="14.5">
      <c r="A1103" s="324" t="s">
        <v>3742</v>
      </c>
      <c r="B1103" s="326" t="s">
        <v>4714</v>
      </c>
      <c r="C1103" s="326">
        <v>25260</v>
      </c>
      <c r="D1103" s="337">
        <v>45972</v>
      </c>
      <c r="E1103" s="326" t="s">
        <v>2998</v>
      </c>
      <c r="F1103" s="326" t="s">
        <v>4715</v>
      </c>
      <c r="G1103" s="326"/>
      <c r="H1103" s="326" t="s">
        <v>3060</v>
      </c>
      <c r="I1103" s="338">
        <v>341.32</v>
      </c>
      <c r="J1103" s="347"/>
      <c r="K1103" s="92"/>
    </row>
    <row r="1104" spans="1:11" ht="14.5">
      <c r="A1104" s="324" t="s">
        <v>3742</v>
      </c>
      <c r="B1104" s="326" t="s">
        <v>4717</v>
      </c>
      <c r="C1104" s="326">
        <v>511027031</v>
      </c>
      <c r="D1104" s="337">
        <v>45972</v>
      </c>
      <c r="E1104" s="326" t="s">
        <v>4718</v>
      </c>
      <c r="F1104" s="326" t="s">
        <v>4719</v>
      </c>
      <c r="G1104" s="326"/>
      <c r="H1104" s="326" t="s">
        <v>3060</v>
      </c>
      <c r="I1104" s="338">
        <v>2.5</v>
      </c>
      <c r="J1104" s="347"/>
      <c r="K1104" s="92"/>
    </row>
    <row r="1105" spans="1:11" ht="14.5">
      <c r="A1105" s="324" t="s">
        <v>3742</v>
      </c>
      <c r="B1105" s="326" t="s">
        <v>4720</v>
      </c>
      <c r="C1105" s="326">
        <v>511027031</v>
      </c>
      <c r="D1105" s="337">
        <v>45972</v>
      </c>
      <c r="E1105" s="326" t="s">
        <v>4721</v>
      </c>
      <c r="F1105" s="326" t="s">
        <v>4722</v>
      </c>
      <c r="G1105" s="326"/>
      <c r="H1105" s="326" t="s">
        <v>3060</v>
      </c>
      <c r="I1105" s="338">
        <v>6.5</v>
      </c>
      <c r="J1105" s="347"/>
      <c r="K1105" s="92"/>
    </row>
    <row r="1106" spans="1:11" ht="14.5">
      <c r="A1106" s="324" t="s">
        <v>3742</v>
      </c>
      <c r="B1106" s="325" t="s">
        <v>4874</v>
      </c>
      <c r="C1106" s="325">
        <v>25261</v>
      </c>
      <c r="D1106" s="337">
        <v>45972</v>
      </c>
      <c r="E1106" s="325" t="s">
        <v>2998</v>
      </c>
      <c r="F1106" s="325" t="s">
        <v>4715</v>
      </c>
      <c r="G1106" s="325"/>
      <c r="H1106" s="325" t="s">
        <v>3744</v>
      </c>
      <c r="I1106" s="339">
        <v>54.25</v>
      </c>
      <c r="J1106" s="347"/>
      <c r="K1106" s="92"/>
    </row>
    <row r="1107" spans="1:11" ht="14.5">
      <c r="A1107" s="327" t="s">
        <v>4667</v>
      </c>
      <c r="B1107" s="325" t="s">
        <v>3879</v>
      </c>
      <c r="C1107" s="325">
        <v>510057</v>
      </c>
      <c r="D1107" s="337">
        <v>45972</v>
      </c>
      <c r="E1107" s="325" t="s">
        <v>3290</v>
      </c>
      <c r="F1107" s="325" t="s">
        <v>3291</v>
      </c>
      <c r="G1107" s="325"/>
      <c r="H1107" s="325" t="s">
        <v>1492</v>
      </c>
      <c r="I1107" s="339">
        <v>4500</v>
      </c>
      <c r="J1107" s="347"/>
      <c r="K1107" s="92"/>
    </row>
    <row r="1108" spans="1:11" ht="14">
      <c r="A1108" s="355" t="s">
        <v>4098</v>
      </c>
      <c r="B1108" s="362" t="s">
        <v>4926</v>
      </c>
      <c r="C1108" s="362">
        <v>25010</v>
      </c>
      <c r="D1108" s="363">
        <v>45972</v>
      </c>
      <c r="E1108" s="362" t="s">
        <v>2998</v>
      </c>
      <c r="F1108" s="362" t="s">
        <v>4927</v>
      </c>
      <c r="G1108" s="362">
        <v>54685770</v>
      </c>
      <c r="H1108" s="362" t="s">
        <v>3710</v>
      </c>
      <c r="I1108" s="364">
        <v>120</v>
      </c>
      <c r="J1108" s="360"/>
      <c r="K1108" s="92"/>
    </row>
    <row r="1109" spans="1:11" ht="14.5">
      <c r="A1109" s="324" t="s">
        <v>3957</v>
      </c>
      <c r="B1109" s="325" t="s">
        <v>4882</v>
      </c>
      <c r="C1109" s="325">
        <v>511020024</v>
      </c>
      <c r="D1109" s="337">
        <v>45972</v>
      </c>
      <c r="E1109" s="325" t="s">
        <v>4572</v>
      </c>
      <c r="F1109" s="325" t="s">
        <v>4883</v>
      </c>
      <c r="G1109" s="325"/>
      <c r="H1109" s="325" t="s">
        <v>3966</v>
      </c>
      <c r="I1109" s="339">
        <v>13.94</v>
      </c>
      <c r="J1109" s="347"/>
      <c r="K1109" s="92"/>
    </row>
    <row r="1110" spans="1:11" ht="14.5">
      <c r="A1110" s="324" t="s">
        <v>3957</v>
      </c>
      <c r="B1110" s="325" t="s">
        <v>4884</v>
      </c>
      <c r="C1110" s="325">
        <v>511020024</v>
      </c>
      <c r="D1110" s="337">
        <v>45972</v>
      </c>
      <c r="E1110" s="325" t="s">
        <v>4885</v>
      </c>
      <c r="F1110" s="325" t="s">
        <v>4886</v>
      </c>
      <c r="G1110" s="325"/>
      <c r="H1110" s="325" t="s">
        <v>3966</v>
      </c>
      <c r="I1110" s="339">
        <v>35</v>
      </c>
      <c r="J1110" s="347"/>
      <c r="K1110" s="92"/>
    </row>
    <row r="1111" spans="1:11" ht="14.5">
      <c r="A1111" s="324" t="s">
        <v>3957</v>
      </c>
      <c r="B1111" s="326" t="s">
        <v>4887</v>
      </c>
      <c r="C1111" s="326">
        <v>511020024</v>
      </c>
      <c r="D1111" s="337">
        <v>45972</v>
      </c>
      <c r="E1111" s="326" t="s">
        <v>4618</v>
      </c>
      <c r="F1111" s="326" t="s">
        <v>4094</v>
      </c>
      <c r="G1111" s="326"/>
      <c r="H1111" s="326" t="s">
        <v>3966</v>
      </c>
      <c r="I1111" s="338">
        <v>6.6</v>
      </c>
      <c r="J1111" s="347"/>
      <c r="K1111" s="92"/>
    </row>
    <row r="1112" spans="1:11" ht="14.5">
      <c r="A1112" s="324" t="s">
        <v>3957</v>
      </c>
      <c r="B1112" s="325" t="s">
        <v>4888</v>
      </c>
      <c r="C1112" s="325">
        <v>511020024</v>
      </c>
      <c r="D1112" s="337">
        <v>45972</v>
      </c>
      <c r="E1112" s="325" t="s">
        <v>4889</v>
      </c>
      <c r="F1112" s="325" t="s">
        <v>4890</v>
      </c>
      <c r="G1112" s="325"/>
      <c r="H1112" s="325" t="s">
        <v>3966</v>
      </c>
      <c r="I1112" s="339">
        <v>53.99</v>
      </c>
      <c r="J1112" s="347"/>
      <c r="K1112" s="92"/>
    </row>
    <row r="1113" spans="1:11" ht="14.5">
      <c r="A1113" s="324" t="s">
        <v>3957</v>
      </c>
      <c r="B1113" s="326" t="s">
        <v>4891</v>
      </c>
      <c r="C1113" s="326">
        <v>511020024</v>
      </c>
      <c r="D1113" s="337">
        <v>45972</v>
      </c>
      <c r="E1113" s="326" t="s">
        <v>4889</v>
      </c>
      <c r="F1113" s="326" t="s">
        <v>4892</v>
      </c>
      <c r="G1113" s="326"/>
      <c r="H1113" s="326" t="s">
        <v>3966</v>
      </c>
      <c r="I1113" s="338">
        <v>92.99</v>
      </c>
      <c r="J1113" s="347"/>
      <c r="K1113" s="92"/>
    </row>
    <row r="1114" spans="1:11" ht="14">
      <c r="A1114" s="355" t="s">
        <v>4098</v>
      </c>
      <c r="B1114" s="356" t="s">
        <v>4969</v>
      </c>
      <c r="C1114" s="356">
        <v>511034035</v>
      </c>
      <c r="D1114" s="357">
        <v>45972</v>
      </c>
      <c r="E1114" s="356" t="s">
        <v>4575</v>
      </c>
      <c r="F1114" s="356" t="s">
        <v>4970</v>
      </c>
      <c r="G1114" s="356"/>
      <c r="H1114" s="356" t="s">
        <v>4583</v>
      </c>
      <c r="I1114" s="361">
        <v>282</v>
      </c>
      <c r="J1114" s="360"/>
      <c r="K1114" s="92"/>
    </row>
    <row r="1115" spans="1:11" ht="14">
      <c r="A1115" s="355" t="s">
        <v>4098</v>
      </c>
      <c r="B1115" s="362" t="s">
        <v>4966</v>
      </c>
      <c r="C1115" s="362">
        <v>511034035</v>
      </c>
      <c r="D1115" s="363">
        <v>45972</v>
      </c>
      <c r="E1115" s="362" t="s">
        <v>4967</v>
      </c>
      <c r="F1115" s="362" t="s">
        <v>4968</v>
      </c>
      <c r="G1115" s="362"/>
      <c r="H1115" s="362" t="s">
        <v>4583</v>
      </c>
      <c r="I1115" s="364">
        <v>768</v>
      </c>
      <c r="J1115" s="360"/>
      <c r="K1115" s="92"/>
    </row>
    <row r="1116" spans="1:11" ht="28">
      <c r="A1116" s="355" t="s">
        <v>4098</v>
      </c>
      <c r="B1116" s="356" t="s">
        <v>4928</v>
      </c>
      <c r="C1116" s="356">
        <v>15062025</v>
      </c>
      <c r="D1116" s="357">
        <v>45972</v>
      </c>
      <c r="E1116" s="356" t="s">
        <v>2998</v>
      </c>
      <c r="F1116" s="362" t="s">
        <v>4104</v>
      </c>
      <c r="G1116" s="356">
        <v>35882891</v>
      </c>
      <c r="H1116" s="356" t="s">
        <v>4105</v>
      </c>
      <c r="I1116" s="361">
        <v>690.65</v>
      </c>
      <c r="J1116" s="360"/>
      <c r="K1116" s="92"/>
    </row>
    <row r="1117" spans="1:11" ht="14.5">
      <c r="A1117" s="324" t="s">
        <v>3221</v>
      </c>
      <c r="B1117" s="325" t="s">
        <v>4740</v>
      </c>
      <c r="C1117" s="325">
        <v>2025341</v>
      </c>
      <c r="D1117" s="337">
        <v>45995</v>
      </c>
      <c r="E1117" s="325" t="s">
        <v>2998</v>
      </c>
      <c r="F1117" s="325" t="s">
        <v>4741</v>
      </c>
      <c r="G1117" s="325">
        <v>45944512</v>
      </c>
      <c r="H1117" s="325" t="s">
        <v>3234</v>
      </c>
      <c r="I1117" s="339">
        <v>99</v>
      </c>
      <c r="J1117" s="347"/>
      <c r="K1117" s="92"/>
    </row>
    <row r="1118" spans="1:11" ht="14">
      <c r="A1118" s="355" t="s">
        <v>4098</v>
      </c>
      <c r="B1118" s="362" t="s">
        <v>4929</v>
      </c>
      <c r="C1118" s="356">
        <v>250100002</v>
      </c>
      <c r="D1118" s="363">
        <v>45995</v>
      </c>
      <c r="E1118" s="362" t="s">
        <v>2998</v>
      </c>
      <c r="F1118" s="362" t="s">
        <v>4930</v>
      </c>
      <c r="G1118" s="362">
        <v>55907181</v>
      </c>
      <c r="H1118" s="362" t="s">
        <v>4237</v>
      </c>
      <c r="I1118" s="364">
        <v>850</v>
      </c>
      <c r="J1118" s="360"/>
      <c r="K1118" s="92"/>
    </row>
    <row r="1119" spans="1:11" ht="14">
      <c r="A1119" s="355" t="s">
        <v>4098</v>
      </c>
      <c r="B1119" s="362" t="s">
        <v>4964</v>
      </c>
      <c r="C1119" s="362">
        <v>511032033</v>
      </c>
      <c r="D1119" s="363">
        <v>45972</v>
      </c>
      <c r="E1119" s="362" t="s">
        <v>4965</v>
      </c>
      <c r="F1119" s="362" t="s">
        <v>5836</v>
      </c>
      <c r="G1119" s="362"/>
      <c r="H1119" s="362" t="s">
        <v>4160</v>
      </c>
      <c r="I1119" s="364">
        <v>13.9</v>
      </c>
      <c r="J1119" s="360"/>
      <c r="K1119" s="92"/>
    </row>
    <row r="1120" spans="1:11" ht="14">
      <c r="A1120" s="355" t="s">
        <v>4098</v>
      </c>
      <c r="B1120" s="362" t="s">
        <v>4963</v>
      </c>
      <c r="C1120" s="362">
        <v>511032033</v>
      </c>
      <c r="D1120" s="363">
        <v>45972</v>
      </c>
      <c r="E1120" s="362" t="s">
        <v>4895</v>
      </c>
      <c r="F1120" s="362" t="s">
        <v>5837</v>
      </c>
      <c r="G1120" s="362"/>
      <c r="H1120" s="362" t="s">
        <v>4160</v>
      </c>
      <c r="I1120" s="364">
        <v>158.83000000000001</v>
      </c>
      <c r="J1120" s="360"/>
      <c r="K1120" s="92"/>
    </row>
    <row r="1121" spans="1:11" ht="28">
      <c r="A1121" s="355" t="s">
        <v>4098</v>
      </c>
      <c r="B1121" s="362" t="s">
        <v>4962</v>
      </c>
      <c r="C1121" s="356">
        <v>511012</v>
      </c>
      <c r="D1121" s="363">
        <v>45972</v>
      </c>
      <c r="E1121" s="362" t="s">
        <v>3974</v>
      </c>
      <c r="F1121" s="362" t="s">
        <v>5838</v>
      </c>
      <c r="G1121" s="362">
        <v>42352703</v>
      </c>
      <c r="H1121" s="362" t="s">
        <v>4267</v>
      </c>
      <c r="I1121" s="364">
        <v>279</v>
      </c>
      <c r="J1121" s="360"/>
      <c r="K1121" s="92"/>
    </row>
    <row r="1122" spans="1:11" ht="14">
      <c r="A1122" s="355" t="s">
        <v>4098</v>
      </c>
      <c r="B1122" s="362" t="s">
        <v>4931</v>
      </c>
      <c r="C1122" s="362">
        <v>8378942859</v>
      </c>
      <c r="D1122" s="363">
        <v>45984</v>
      </c>
      <c r="E1122" s="362" t="s">
        <v>2998</v>
      </c>
      <c r="F1122" s="362" t="s">
        <v>5839</v>
      </c>
      <c r="G1122" s="362">
        <v>35763469</v>
      </c>
      <c r="H1122" s="362" t="s">
        <v>4121</v>
      </c>
      <c r="I1122" s="378">
        <v>233.6</v>
      </c>
      <c r="J1122" s="360"/>
      <c r="K1122" s="92"/>
    </row>
    <row r="1123" spans="1:11" ht="14.5">
      <c r="A1123" s="324" t="s">
        <v>3057</v>
      </c>
      <c r="B1123" s="326" t="s">
        <v>5020</v>
      </c>
      <c r="C1123" s="326">
        <v>256888</v>
      </c>
      <c r="D1123" s="337">
        <v>45980</v>
      </c>
      <c r="E1123" s="326" t="s">
        <v>2998</v>
      </c>
      <c r="F1123" s="326" t="s">
        <v>5479</v>
      </c>
      <c r="G1123" s="326">
        <v>31398081</v>
      </c>
      <c r="H1123" s="326" t="s">
        <v>3718</v>
      </c>
      <c r="I1123" s="338">
        <v>282.64</v>
      </c>
      <c r="J1123" s="347"/>
      <c r="K1123" s="92"/>
    </row>
    <row r="1124" spans="1:11" ht="14.5">
      <c r="A1124" s="324" t="s">
        <v>3569</v>
      </c>
      <c r="B1124" s="326" t="s">
        <v>5020</v>
      </c>
      <c r="C1124" s="326">
        <v>256888</v>
      </c>
      <c r="D1124" s="337">
        <v>45980</v>
      </c>
      <c r="E1124" s="326" t="s">
        <v>2998</v>
      </c>
      <c r="F1124" s="326" t="s">
        <v>5490</v>
      </c>
      <c r="G1124" s="326">
        <v>31398081</v>
      </c>
      <c r="H1124" s="326" t="s">
        <v>3718</v>
      </c>
      <c r="I1124" s="338">
        <v>9.84</v>
      </c>
      <c r="J1124" s="347"/>
      <c r="K1124" s="92"/>
    </row>
    <row r="1125" spans="1:11" ht="14.5">
      <c r="A1125" s="324" t="s">
        <v>3742</v>
      </c>
      <c r="B1125" s="325" t="s">
        <v>5020</v>
      </c>
      <c r="C1125" s="326">
        <v>256888</v>
      </c>
      <c r="D1125" s="336">
        <v>45980</v>
      </c>
      <c r="E1125" s="325" t="s">
        <v>2998</v>
      </c>
      <c r="F1125" s="325" t="s">
        <v>5496</v>
      </c>
      <c r="G1125" s="325">
        <v>31398081</v>
      </c>
      <c r="H1125" s="325" t="s">
        <v>3718</v>
      </c>
      <c r="I1125" s="339">
        <v>639.96</v>
      </c>
      <c r="J1125" s="347"/>
      <c r="K1125" s="92"/>
    </row>
    <row r="1126" spans="1:11" ht="29">
      <c r="A1126" s="324" t="s">
        <v>4621</v>
      </c>
      <c r="B1126" s="325" t="s">
        <v>4630</v>
      </c>
      <c r="C1126" s="325">
        <v>25428</v>
      </c>
      <c r="D1126" s="336">
        <v>45838</v>
      </c>
      <c r="E1126" s="325" t="s">
        <v>2998</v>
      </c>
      <c r="F1126" s="325" t="s">
        <v>4631</v>
      </c>
      <c r="G1126" s="325"/>
      <c r="H1126" s="325" t="s">
        <v>5432</v>
      </c>
      <c r="I1126" s="339">
        <v>15.11</v>
      </c>
      <c r="J1126" s="347"/>
      <c r="K1126" s="92"/>
    </row>
    <row r="1127" spans="1:11" ht="14.5">
      <c r="A1127" s="327" t="s">
        <v>5023</v>
      </c>
      <c r="B1127" s="325" t="s">
        <v>4532</v>
      </c>
      <c r="C1127" s="325">
        <v>510002005</v>
      </c>
      <c r="D1127" s="337">
        <v>45936</v>
      </c>
      <c r="E1127" s="325" t="s">
        <v>4533</v>
      </c>
      <c r="F1127" s="325" t="s">
        <v>4534</v>
      </c>
      <c r="G1127" s="325"/>
      <c r="H1127" s="325" t="s">
        <v>4160</v>
      </c>
      <c r="I1127" s="339">
        <v>97.72</v>
      </c>
      <c r="J1127" s="347"/>
      <c r="K1127" s="92"/>
    </row>
    <row r="1128" spans="1:11" ht="14.5">
      <c r="A1128" s="327" t="s">
        <v>3455</v>
      </c>
      <c r="B1128" s="325" t="s">
        <v>4851</v>
      </c>
      <c r="C1128" s="325">
        <v>20250383</v>
      </c>
      <c r="D1128" s="337">
        <v>45995</v>
      </c>
      <c r="E1128" s="325" t="s">
        <v>2998</v>
      </c>
      <c r="F1128" s="325" t="s">
        <v>4853</v>
      </c>
      <c r="G1128" s="325">
        <v>50311638</v>
      </c>
      <c r="H1128" s="325" t="s">
        <v>3789</v>
      </c>
      <c r="I1128" s="339">
        <v>3312.5</v>
      </c>
      <c r="J1128" s="347"/>
      <c r="K1128" s="92"/>
    </row>
    <row r="1129" spans="1:11" ht="14.5">
      <c r="A1129" s="327" t="s">
        <v>3455</v>
      </c>
      <c r="B1129" s="326" t="s">
        <v>4851</v>
      </c>
      <c r="C1129" s="325">
        <v>20250383</v>
      </c>
      <c r="D1129" s="337">
        <v>45995</v>
      </c>
      <c r="E1129" s="326" t="s">
        <v>2998</v>
      </c>
      <c r="F1129" s="326" t="s">
        <v>4852</v>
      </c>
      <c r="G1129" s="326">
        <v>50311638</v>
      </c>
      <c r="H1129" s="326" t="s">
        <v>3789</v>
      </c>
      <c r="I1129" s="338">
        <v>642.67999999999995</v>
      </c>
      <c r="J1129" s="347"/>
      <c r="K1129" s="92"/>
    </row>
    <row r="1130" spans="1:11" ht="14.5">
      <c r="A1130" s="324" t="s">
        <v>3427</v>
      </c>
      <c r="B1130" s="325" t="s">
        <v>4844</v>
      </c>
      <c r="C1130" s="325">
        <v>511075077</v>
      </c>
      <c r="D1130" s="337">
        <v>45988</v>
      </c>
      <c r="E1130" s="325" t="s">
        <v>4845</v>
      </c>
      <c r="F1130" s="325" t="s">
        <v>4846</v>
      </c>
      <c r="G1130" s="325"/>
      <c r="H1130" s="325" t="s">
        <v>1487</v>
      </c>
      <c r="I1130" s="339">
        <v>9.5</v>
      </c>
      <c r="J1130" s="347"/>
      <c r="K1130" s="92"/>
    </row>
    <row r="1131" spans="1:11" ht="14.5">
      <c r="A1131" s="324" t="s">
        <v>3427</v>
      </c>
      <c r="B1131" s="326" t="s">
        <v>4847</v>
      </c>
      <c r="C1131" s="326">
        <v>511129</v>
      </c>
      <c r="D1131" s="337">
        <v>45988</v>
      </c>
      <c r="E1131" s="326" t="s">
        <v>4359</v>
      </c>
      <c r="F1131" s="326" t="s">
        <v>4848</v>
      </c>
      <c r="G1131" s="326"/>
      <c r="H1131" s="326" t="s">
        <v>1487</v>
      </c>
      <c r="I1131" s="338">
        <v>60</v>
      </c>
      <c r="J1131" s="347"/>
      <c r="K1131" s="92"/>
    </row>
    <row r="1132" spans="1:11" ht="14.5">
      <c r="A1132" s="324" t="s">
        <v>3427</v>
      </c>
      <c r="B1132" s="325" t="s">
        <v>4841</v>
      </c>
      <c r="C1132" s="325">
        <v>511075077</v>
      </c>
      <c r="D1132" s="337">
        <v>45988</v>
      </c>
      <c r="E1132" s="325" t="s">
        <v>4842</v>
      </c>
      <c r="F1132" s="325" t="s">
        <v>4843</v>
      </c>
      <c r="G1132" s="325"/>
      <c r="H1132" s="325" t="s">
        <v>1487</v>
      </c>
      <c r="I1132" s="339">
        <v>100</v>
      </c>
      <c r="J1132" s="347"/>
      <c r="K1132" s="92"/>
    </row>
    <row r="1133" spans="1:11" ht="14.5">
      <c r="A1133" s="324" t="s">
        <v>3427</v>
      </c>
      <c r="B1133" s="326" t="s">
        <v>4839</v>
      </c>
      <c r="C1133" s="326">
        <v>511075077</v>
      </c>
      <c r="D1133" s="337">
        <v>45988</v>
      </c>
      <c r="E1133" s="326" t="s">
        <v>3732</v>
      </c>
      <c r="F1133" s="326" t="s">
        <v>4840</v>
      </c>
      <c r="G1133" s="326"/>
      <c r="H1133" s="326" t="s">
        <v>1487</v>
      </c>
      <c r="I1133" s="338">
        <v>105.41</v>
      </c>
      <c r="J1133" s="347"/>
      <c r="K1133" s="92"/>
    </row>
    <row r="1134" spans="1:11" ht="14.5">
      <c r="A1134" s="324" t="s">
        <v>2996</v>
      </c>
      <c r="B1134" s="326" t="s">
        <v>4706</v>
      </c>
      <c r="C1134" s="326">
        <v>511069074</v>
      </c>
      <c r="D1134" s="336">
        <v>45988</v>
      </c>
      <c r="E1134" s="326" t="s">
        <v>3876</v>
      </c>
      <c r="F1134" s="326" t="s">
        <v>4707</v>
      </c>
      <c r="G1134" s="326"/>
      <c r="H1134" s="326" t="s">
        <v>3004</v>
      </c>
      <c r="I1134" s="338">
        <v>50</v>
      </c>
      <c r="J1134" s="347"/>
      <c r="K1134" s="92"/>
    </row>
    <row r="1135" spans="1:11" ht="14.5">
      <c r="A1135" s="324" t="s">
        <v>2996</v>
      </c>
      <c r="B1135" s="325" t="s">
        <v>4704</v>
      </c>
      <c r="C1135" s="325">
        <v>511069074</v>
      </c>
      <c r="D1135" s="336">
        <v>45988</v>
      </c>
      <c r="E1135" s="325" t="s">
        <v>4695</v>
      </c>
      <c r="F1135" s="325" t="s">
        <v>4705</v>
      </c>
      <c r="G1135" s="325"/>
      <c r="H1135" s="326" t="s">
        <v>3004</v>
      </c>
      <c r="I1135" s="339">
        <v>240</v>
      </c>
      <c r="J1135" s="347"/>
      <c r="K1135" s="92"/>
    </row>
    <row r="1136" spans="1:11" ht="14.5">
      <c r="A1136" s="324" t="s">
        <v>2996</v>
      </c>
      <c r="B1136" s="326" t="s">
        <v>4702</v>
      </c>
      <c r="C1136" s="326">
        <v>511069074</v>
      </c>
      <c r="D1136" s="336">
        <v>45988</v>
      </c>
      <c r="E1136" s="326" t="s">
        <v>3157</v>
      </c>
      <c r="F1136" s="326" t="s">
        <v>4703</v>
      </c>
      <c r="G1136" s="326"/>
      <c r="H1136" s="326" t="s">
        <v>3004</v>
      </c>
      <c r="I1136" s="338">
        <v>419.98</v>
      </c>
      <c r="J1136" s="347"/>
      <c r="K1136" s="92"/>
    </row>
    <row r="1137" spans="1:11" ht="14.5">
      <c r="A1137" s="324" t="s">
        <v>2996</v>
      </c>
      <c r="B1137" s="325" t="s">
        <v>4700</v>
      </c>
      <c r="C1137" s="325">
        <v>511069074</v>
      </c>
      <c r="D1137" s="336">
        <v>45988</v>
      </c>
      <c r="E1137" s="325" t="s">
        <v>4662</v>
      </c>
      <c r="F1137" s="325" t="s">
        <v>4701</v>
      </c>
      <c r="G1137" s="325"/>
      <c r="H1137" s="326" t="s">
        <v>3004</v>
      </c>
      <c r="I1137" s="339">
        <v>179.9</v>
      </c>
      <c r="J1137" s="347"/>
      <c r="K1137" s="92"/>
    </row>
    <row r="1138" spans="1:11" ht="14.5">
      <c r="A1138" s="324" t="s">
        <v>2996</v>
      </c>
      <c r="B1138" s="326" t="s">
        <v>4697</v>
      </c>
      <c r="C1138" s="326">
        <v>511069074</v>
      </c>
      <c r="D1138" s="336">
        <v>45988</v>
      </c>
      <c r="E1138" s="326" t="s">
        <v>4698</v>
      </c>
      <c r="F1138" s="326" t="s">
        <v>4699</v>
      </c>
      <c r="G1138" s="326"/>
      <c r="H1138" s="326" t="s">
        <v>3004</v>
      </c>
      <c r="I1138" s="338">
        <v>11.63</v>
      </c>
      <c r="J1138" s="347"/>
      <c r="K1138" s="92"/>
    </row>
    <row r="1139" spans="1:11" ht="14.5">
      <c r="A1139" s="324" t="s">
        <v>2996</v>
      </c>
      <c r="B1139" s="325" t="s">
        <v>4694</v>
      </c>
      <c r="C1139" s="325">
        <v>511069074</v>
      </c>
      <c r="D1139" s="336">
        <v>45988</v>
      </c>
      <c r="E1139" s="325" t="s">
        <v>4695</v>
      </c>
      <c r="F1139" s="325" t="s">
        <v>4696</v>
      </c>
      <c r="G1139" s="325"/>
      <c r="H1139" s="326" t="s">
        <v>3004</v>
      </c>
      <c r="I1139" s="339">
        <v>50</v>
      </c>
      <c r="J1139" s="347"/>
      <c r="K1139" s="92"/>
    </row>
    <row r="1140" spans="1:11" ht="14.5">
      <c r="A1140" s="324" t="s">
        <v>2996</v>
      </c>
      <c r="B1140" s="326" t="s">
        <v>4692</v>
      </c>
      <c r="C1140" s="326">
        <v>511048059</v>
      </c>
      <c r="D1140" s="337">
        <v>45988</v>
      </c>
      <c r="E1140" s="326" t="s">
        <v>4077</v>
      </c>
      <c r="F1140" s="326" t="s">
        <v>4693</v>
      </c>
      <c r="G1140" s="326"/>
      <c r="H1140" s="326" t="s">
        <v>3004</v>
      </c>
      <c r="I1140" s="338">
        <v>143.46</v>
      </c>
      <c r="J1140" s="347"/>
      <c r="K1140" s="92"/>
    </row>
    <row r="1141" spans="1:11" ht="14.5">
      <c r="A1141" s="324" t="s">
        <v>2996</v>
      </c>
      <c r="B1141" s="325" t="s">
        <v>4690</v>
      </c>
      <c r="C1141" s="325">
        <v>511048059</v>
      </c>
      <c r="D1141" s="337">
        <v>45988</v>
      </c>
      <c r="E1141" s="325" t="s">
        <v>4077</v>
      </c>
      <c r="F1141" s="325" t="s">
        <v>4691</v>
      </c>
      <c r="G1141" s="325"/>
      <c r="H1141" s="326" t="s">
        <v>3004</v>
      </c>
      <c r="I1141" s="339">
        <v>50</v>
      </c>
      <c r="J1141" s="347"/>
      <c r="K1141" s="92"/>
    </row>
    <row r="1142" spans="1:11" ht="14.5">
      <c r="A1142" s="324" t="s">
        <v>2996</v>
      </c>
      <c r="B1142" s="326" t="s">
        <v>4688</v>
      </c>
      <c r="C1142" s="326">
        <v>511048059</v>
      </c>
      <c r="D1142" s="337">
        <v>45988</v>
      </c>
      <c r="E1142" s="326" t="s">
        <v>3631</v>
      </c>
      <c r="F1142" s="326" t="s">
        <v>4689</v>
      </c>
      <c r="G1142" s="326"/>
      <c r="H1142" s="326" t="s">
        <v>3004</v>
      </c>
      <c r="I1142" s="338">
        <v>45</v>
      </c>
      <c r="J1142" s="347"/>
      <c r="K1142" s="92"/>
    </row>
    <row r="1143" spans="1:11" ht="14.5">
      <c r="A1143" s="324" t="s">
        <v>2996</v>
      </c>
      <c r="B1143" s="325" t="s">
        <v>4685</v>
      </c>
      <c r="C1143" s="325">
        <v>511048059</v>
      </c>
      <c r="D1143" s="337">
        <v>45988</v>
      </c>
      <c r="E1143" s="325" t="s">
        <v>4686</v>
      </c>
      <c r="F1143" s="325" t="s">
        <v>4687</v>
      </c>
      <c r="G1143" s="325"/>
      <c r="H1143" s="326" t="s">
        <v>3004</v>
      </c>
      <c r="I1143" s="339">
        <v>45</v>
      </c>
      <c r="J1143" s="347"/>
      <c r="K1143" s="92"/>
    </row>
    <row r="1144" spans="1:11" ht="14.5">
      <c r="A1144" s="324" t="s">
        <v>2996</v>
      </c>
      <c r="B1144" s="326" t="s">
        <v>4682</v>
      </c>
      <c r="C1144" s="326">
        <v>511048059</v>
      </c>
      <c r="D1144" s="337">
        <v>45988</v>
      </c>
      <c r="E1144" s="326" t="s">
        <v>4683</v>
      </c>
      <c r="F1144" s="326" t="s">
        <v>4684</v>
      </c>
      <c r="G1144" s="326"/>
      <c r="H1144" s="326" t="s">
        <v>3004</v>
      </c>
      <c r="I1144" s="338">
        <v>45</v>
      </c>
      <c r="J1144" s="347"/>
      <c r="K1144" s="92"/>
    </row>
    <row r="1145" spans="1:11" ht="14.5">
      <c r="A1145" s="324" t="s">
        <v>2996</v>
      </c>
      <c r="B1145" s="325" t="s">
        <v>4680</v>
      </c>
      <c r="C1145" s="325">
        <v>511048059</v>
      </c>
      <c r="D1145" s="337">
        <v>45988</v>
      </c>
      <c r="E1145" s="325" t="s">
        <v>3462</v>
      </c>
      <c r="F1145" s="325" t="s">
        <v>4681</v>
      </c>
      <c r="G1145" s="325"/>
      <c r="H1145" s="326" t="s">
        <v>3004</v>
      </c>
      <c r="I1145" s="339">
        <v>45</v>
      </c>
      <c r="J1145" s="347"/>
      <c r="K1145" s="92"/>
    </row>
    <row r="1146" spans="1:11" ht="14.5">
      <c r="A1146" s="324" t="s">
        <v>2996</v>
      </c>
      <c r="B1146" s="326" t="s">
        <v>4678</v>
      </c>
      <c r="C1146" s="326">
        <v>511048059</v>
      </c>
      <c r="D1146" s="337">
        <v>45988</v>
      </c>
      <c r="E1146" s="326" t="s">
        <v>4190</v>
      </c>
      <c r="F1146" s="326" t="s">
        <v>4679</v>
      </c>
      <c r="G1146" s="326"/>
      <c r="H1146" s="326" t="s">
        <v>3004</v>
      </c>
      <c r="I1146" s="338">
        <v>45</v>
      </c>
      <c r="J1146" s="347"/>
      <c r="K1146" s="92"/>
    </row>
    <row r="1147" spans="1:11" ht="14.5">
      <c r="A1147" s="324" t="s">
        <v>2996</v>
      </c>
      <c r="B1147" s="325" t="s">
        <v>4677</v>
      </c>
      <c r="C1147" s="325">
        <v>511048059</v>
      </c>
      <c r="D1147" s="337">
        <v>45988</v>
      </c>
      <c r="E1147" s="325" t="s">
        <v>3094</v>
      </c>
      <c r="F1147" s="325" t="s">
        <v>4676</v>
      </c>
      <c r="G1147" s="325"/>
      <c r="H1147" s="326" t="s">
        <v>3004</v>
      </c>
      <c r="I1147" s="339">
        <v>45</v>
      </c>
      <c r="J1147" s="347"/>
      <c r="K1147" s="92"/>
    </row>
    <row r="1148" spans="1:11" ht="14.5">
      <c r="A1148" s="324" t="s">
        <v>2996</v>
      </c>
      <c r="B1148" s="326" t="s">
        <v>4674</v>
      </c>
      <c r="C1148" s="326">
        <v>511048059</v>
      </c>
      <c r="D1148" s="337">
        <v>45988</v>
      </c>
      <c r="E1148" s="326" t="s">
        <v>4675</v>
      </c>
      <c r="F1148" s="326" t="s">
        <v>4676</v>
      </c>
      <c r="G1148" s="326"/>
      <c r="H1148" s="326" t="s">
        <v>3004</v>
      </c>
      <c r="I1148" s="338">
        <v>45</v>
      </c>
      <c r="J1148" s="347"/>
      <c r="K1148" s="92"/>
    </row>
    <row r="1149" spans="1:11" ht="14.5">
      <c r="A1149" s="324" t="s">
        <v>2996</v>
      </c>
      <c r="B1149" s="325" t="s">
        <v>4672</v>
      </c>
      <c r="C1149" s="325">
        <v>511048059</v>
      </c>
      <c r="D1149" s="337">
        <v>45988</v>
      </c>
      <c r="E1149" s="325" t="s">
        <v>3133</v>
      </c>
      <c r="F1149" s="325" t="s">
        <v>4673</v>
      </c>
      <c r="G1149" s="325"/>
      <c r="H1149" s="326" t="s">
        <v>3004</v>
      </c>
      <c r="I1149" s="339">
        <v>45</v>
      </c>
      <c r="J1149" s="347"/>
      <c r="K1149" s="92"/>
    </row>
    <row r="1150" spans="1:11" ht="14.5">
      <c r="A1150" s="324" t="s">
        <v>2996</v>
      </c>
      <c r="B1150" s="326" t="s">
        <v>4670</v>
      </c>
      <c r="C1150" s="326">
        <v>511048059</v>
      </c>
      <c r="D1150" s="337">
        <v>45988</v>
      </c>
      <c r="E1150" s="326" t="s">
        <v>3159</v>
      </c>
      <c r="F1150" s="326" t="s">
        <v>4671</v>
      </c>
      <c r="G1150" s="326"/>
      <c r="H1150" s="326" t="s">
        <v>3004</v>
      </c>
      <c r="I1150" s="338">
        <v>50</v>
      </c>
      <c r="J1150" s="347"/>
      <c r="K1150" s="92"/>
    </row>
    <row r="1151" spans="1:11" ht="14.5">
      <c r="A1151" s="324" t="s">
        <v>2996</v>
      </c>
      <c r="B1151" s="325" t="s">
        <v>4668</v>
      </c>
      <c r="C1151" s="325">
        <v>511048059</v>
      </c>
      <c r="D1151" s="337">
        <v>45988</v>
      </c>
      <c r="E1151" s="325" t="s">
        <v>4077</v>
      </c>
      <c r="F1151" s="325" t="s">
        <v>4669</v>
      </c>
      <c r="G1151" s="325"/>
      <c r="H1151" s="326" t="s">
        <v>3004</v>
      </c>
      <c r="I1151" s="339">
        <v>50</v>
      </c>
      <c r="J1151" s="347"/>
      <c r="K1151" s="92"/>
    </row>
    <row r="1152" spans="1:11" ht="14.5">
      <c r="A1152" s="327" t="s">
        <v>3164</v>
      </c>
      <c r="B1152" s="325" t="s">
        <v>4734</v>
      </c>
      <c r="C1152" s="325">
        <v>511045047</v>
      </c>
      <c r="D1152" s="337">
        <v>45988</v>
      </c>
      <c r="E1152" s="325" t="s">
        <v>4735</v>
      </c>
      <c r="F1152" s="325" t="s">
        <v>4736</v>
      </c>
      <c r="G1152" s="325"/>
      <c r="H1152" s="325" t="s">
        <v>1483</v>
      </c>
      <c r="I1152" s="339">
        <v>58.98</v>
      </c>
      <c r="J1152" s="347"/>
      <c r="K1152" s="92"/>
    </row>
    <row r="1153" spans="1:11" ht="14.5">
      <c r="A1153" s="327" t="s">
        <v>3164</v>
      </c>
      <c r="B1153" s="326" t="s">
        <v>4732</v>
      </c>
      <c r="C1153" s="326">
        <v>511045047</v>
      </c>
      <c r="D1153" s="337">
        <v>45988</v>
      </c>
      <c r="E1153" s="326" t="s">
        <v>3115</v>
      </c>
      <c r="F1153" s="326" t="s">
        <v>4733</v>
      </c>
      <c r="G1153" s="326"/>
      <c r="H1153" s="326" t="s">
        <v>1483</v>
      </c>
      <c r="I1153" s="338">
        <v>50</v>
      </c>
      <c r="J1153" s="347"/>
      <c r="K1153" s="92"/>
    </row>
    <row r="1154" spans="1:11" ht="14.5">
      <c r="A1154" s="327" t="s">
        <v>3164</v>
      </c>
      <c r="B1154" s="325" t="s">
        <v>4730</v>
      </c>
      <c r="C1154" s="325">
        <v>511045047</v>
      </c>
      <c r="D1154" s="337">
        <v>45988</v>
      </c>
      <c r="E1154" s="325" t="s">
        <v>3239</v>
      </c>
      <c r="F1154" s="325" t="s">
        <v>4731</v>
      </c>
      <c r="G1154" s="325"/>
      <c r="H1154" s="325" t="s">
        <v>1483</v>
      </c>
      <c r="I1154" s="339">
        <v>15</v>
      </c>
      <c r="J1154" s="347"/>
      <c r="K1154" s="92"/>
    </row>
    <row r="1155" spans="1:11" ht="14.5">
      <c r="A1155" s="324" t="s">
        <v>3292</v>
      </c>
      <c r="B1155" s="325" t="s">
        <v>4782</v>
      </c>
      <c r="C1155" s="325">
        <v>511065067</v>
      </c>
      <c r="D1155" s="337">
        <v>45988</v>
      </c>
      <c r="E1155" s="325" t="s">
        <v>4783</v>
      </c>
      <c r="F1155" s="325" t="s">
        <v>4785</v>
      </c>
      <c r="G1155" s="325"/>
      <c r="H1155" s="325" t="s">
        <v>3300</v>
      </c>
      <c r="I1155" s="339">
        <v>90</v>
      </c>
      <c r="J1155" s="347"/>
      <c r="K1155" s="92"/>
    </row>
    <row r="1156" spans="1:11" ht="14.5">
      <c r="A1156" s="324" t="s">
        <v>3292</v>
      </c>
      <c r="B1156" s="326" t="s">
        <v>4786</v>
      </c>
      <c r="C1156" s="326">
        <v>511065067</v>
      </c>
      <c r="D1156" s="337">
        <v>45988</v>
      </c>
      <c r="E1156" s="326" t="s">
        <v>4787</v>
      </c>
      <c r="F1156" s="326" t="s">
        <v>4788</v>
      </c>
      <c r="G1156" s="326"/>
      <c r="H1156" s="326" t="s">
        <v>3300</v>
      </c>
      <c r="I1156" s="338">
        <v>488.32</v>
      </c>
      <c r="J1156" s="347"/>
      <c r="K1156" s="92"/>
    </row>
    <row r="1157" spans="1:11" ht="14.5">
      <c r="A1157" s="324" t="s">
        <v>3292</v>
      </c>
      <c r="B1157" s="326" t="s">
        <v>4782</v>
      </c>
      <c r="C1157" s="326">
        <v>511065067</v>
      </c>
      <c r="D1157" s="337">
        <v>45988</v>
      </c>
      <c r="E1157" s="326" t="s">
        <v>4783</v>
      </c>
      <c r="F1157" s="326" t="s">
        <v>4784</v>
      </c>
      <c r="G1157" s="326"/>
      <c r="H1157" s="326" t="s">
        <v>3300</v>
      </c>
      <c r="I1157" s="338">
        <v>65</v>
      </c>
      <c r="J1157" s="347"/>
      <c r="K1157" s="92"/>
    </row>
    <row r="1158" spans="1:11" ht="14.5">
      <c r="A1158" s="324" t="s">
        <v>3292</v>
      </c>
      <c r="B1158" s="325" t="s">
        <v>4778</v>
      </c>
      <c r="C1158" s="325">
        <v>511063064</v>
      </c>
      <c r="D1158" s="337">
        <v>45988</v>
      </c>
      <c r="E1158" s="325" t="s">
        <v>4764</v>
      </c>
      <c r="F1158" s="325" t="s">
        <v>4779</v>
      </c>
      <c r="G1158" s="325"/>
      <c r="H1158" s="325" t="s">
        <v>3310</v>
      </c>
      <c r="I1158" s="339">
        <v>54.99</v>
      </c>
      <c r="J1158" s="347"/>
      <c r="K1158" s="92"/>
    </row>
    <row r="1159" spans="1:11" ht="14.5">
      <c r="A1159" s="324" t="s">
        <v>3292</v>
      </c>
      <c r="B1159" s="326" t="s">
        <v>4766</v>
      </c>
      <c r="C1159" s="326">
        <v>511061</v>
      </c>
      <c r="D1159" s="337">
        <v>45988</v>
      </c>
      <c r="E1159" s="326" t="s">
        <v>4767</v>
      </c>
      <c r="F1159" s="326" t="s">
        <v>4768</v>
      </c>
      <c r="G1159" s="326"/>
      <c r="H1159" s="326" t="s">
        <v>3310</v>
      </c>
      <c r="I1159" s="338">
        <v>729</v>
      </c>
      <c r="J1159" s="347"/>
      <c r="K1159" s="92"/>
    </row>
    <row r="1160" spans="1:11" ht="14.5">
      <c r="A1160" s="324" t="s">
        <v>3292</v>
      </c>
      <c r="B1160" s="325" t="s">
        <v>4769</v>
      </c>
      <c r="C1160" s="325">
        <v>511062</v>
      </c>
      <c r="D1160" s="337">
        <v>45988</v>
      </c>
      <c r="E1160" s="325" t="s">
        <v>3328</v>
      </c>
      <c r="F1160" s="325" t="s">
        <v>4770</v>
      </c>
      <c r="G1160" s="325"/>
      <c r="H1160" s="325" t="s">
        <v>3310</v>
      </c>
      <c r="I1160" s="339">
        <v>3530.4</v>
      </c>
      <c r="J1160" s="347"/>
      <c r="K1160" s="92"/>
    </row>
    <row r="1161" spans="1:11" ht="14.5">
      <c r="A1161" s="324" t="s">
        <v>3292</v>
      </c>
      <c r="B1161" s="326" t="s">
        <v>4775</v>
      </c>
      <c r="C1161" s="326">
        <v>511063064</v>
      </c>
      <c r="D1161" s="337">
        <v>45988</v>
      </c>
      <c r="E1161" s="326" t="s">
        <v>4776</v>
      </c>
      <c r="F1161" s="326" t="s">
        <v>4777</v>
      </c>
      <c r="G1161" s="326"/>
      <c r="H1161" s="326" t="s">
        <v>3310</v>
      </c>
      <c r="I1161" s="338">
        <v>450.85</v>
      </c>
      <c r="J1161" s="347"/>
      <c r="K1161" s="92"/>
    </row>
    <row r="1162" spans="1:11" ht="14.5">
      <c r="A1162" s="324" t="s">
        <v>3292</v>
      </c>
      <c r="B1162" s="326" t="s">
        <v>4763</v>
      </c>
      <c r="C1162" s="326">
        <v>511060</v>
      </c>
      <c r="D1162" s="337">
        <v>45988</v>
      </c>
      <c r="E1162" s="326" t="s">
        <v>4764</v>
      </c>
      <c r="F1162" s="326" t="s">
        <v>4765</v>
      </c>
      <c r="G1162" s="326"/>
      <c r="H1162" s="326" t="s">
        <v>3310</v>
      </c>
      <c r="I1162" s="338">
        <v>1050</v>
      </c>
      <c r="J1162" s="347"/>
      <c r="K1162" s="92"/>
    </row>
    <row r="1163" spans="1:11" ht="14.5">
      <c r="A1163" s="324" t="s">
        <v>3292</v>
      </c>
      <c r="B1163" s="326" t="s">
        <v>4789</v>
      </c>
      <c r="C1163" s="326">
        <v>511078079</v>
      </c>
      <c r="D1163" s="337">
        <v>45988</v>
      </c>
      <c r="E1163" s="326" t="s">
        <v>4790</v>
      </c>
      <c r="F1163" s="326" t="s">
        <v>4791</v>
      </c>
      <c r="G1163" s="326"/>
      <c r="H1163" s="326" t="s">
        <v>3310</v>
      </c>
      <c r="I1163" s="338">
        <v>149.94999999999999</v>
      </c>
      <c r="J1163" s="347"/>
      <c r="K1163" s="92"/>
    </row>
    <row r="1164" spans="1:11" ht="14.5">
      <c r="A1164" s="324" t="s">
        <v>3292</v>
      </c>
      <c r="B1164" s="326" t="s">
        <v>4792</v>
      </c>
      <c r="C1164" s="326">
        <v>511078079</v>
      </c>
      <c r="D1164" s="337">
        <v>45988</v>
      </c>
      <c r="E1164" s="326" t="s">
        <v>4790</v>
      </c>
      <c r="F1164" s="326" t="s">
        <v>4793</v>
      </c>
      <c r="G1164" s="326"/>
      <c r="H1164" s="326" t="s">
        <v>3310</v>
      </c>
      <c r="I1164" s="338">
        <v>134.08000000000001</v>
      </c>
      <c r="J1164" s="347"/>
      <c r="K1164" s="92"/>
    </row>
    <row r="1165" spans="1:11" ht="14.5">
      <c r="A1165" s="324" t="s">
        <v>3292</v>
      </c>
      <c r="B1165" s="325" t="s">
        <v>4802</v>
      </c>
      <c r="C1165" s="325">
        <v>511112027</v>
      </c>
      <c r="D1165" s="336">
        <v>45988</v>
      </c>
      <c r="E1165" s="325" t="s">
        <v>4123</v>
      </c>
      <c r="F1165" s="325" t="s">
        <v>4795</v>
      </c>
      <c r="G1165" s="325"/>
      <c r="H1165" s="325" t="s">
        <v>3310</v>
      </c>
      <c r="I1165" s="339">
        <v>49</v>
      </c>
      <c r="J1165" s="347"/>
      <c r="K1165" s="92"/>
    </row>
    <row r="1166" spans="1:11" ht="14.5">
      <c r="A1166" s="324" t="s">
        <v>3292</v>
      </c>
      <c r="B1166" s="326" t="s">
        <v>4804</v>
      </c>
      <c r="C1166" s="326">
        <v>511112027</v>
      </c>
      <c r="D1166" s="336">
        <v>45988</v>
      </c>
      <c r="E1166" s="326" t="s">
        <v>3017</v>
      </c>
      <c r="F1166" s="326" t="s">
        <v>4795</v>
      </c>
      <c r="G1166" s="326"/>
      <c r="H1166" s="326" t="s">
        <v>3310</v>
      </c>
      <c r="I1166" s="338">
        <v>45</v>
      </c>
      <c r="J1166" s="347"/>
      <c r="K1166" s="92"/>
    </row>
    <row r="1167" spans="1:11" ht="14.5">
      <c r="A1167" s="324" t="s">
        <v>3292</v>
      </c>
      <c r="B1167" s="325" t="s">
        <v>4814</v>
      </c>
      <c r="C1167" s="325">
        <v>511128</v>
      </c>
      <c r="D1167" s="336">
        <v>45988</v>
      </c>
      <c r="E1167" s="325" t="s">
        <v>4815</v>
      </c>
      <c r="F1167" s="325" t="s">
        <v>3291</v>
      </c>
      <c r="G1167" s="325"/>
      <c r="H1167" s="325" t="s">
        <v>1485</v>
      </c>
      <c r="I1167" s="339">
        <v>3500</v>
      </c>
      <c r="J1167" s="347"/>
      <c r="K1167" s="92"/>
    </row>
    <row r="1168" spans="1:11" ht="14.5">
      <c r="A1168" s="324" t="s">
        <v>3292</v>
      </c>
      <c r="B1168" s="326" t="s">
        <v>4811</v>
      </c>
      <c r="C1168" s="326">
        <v>511112027</v>
      </c>
      <c r="D1168" s="336">
        <v>45988</v>
      </c>
      <c r="E1168" s="326" t="s">
        <v>4812</v>
      </c>
      <c r="F1168" s="326" t="s">
        <v>4813</v>
      </c>
      <c r="G1168" s="326"/>
      <c r="H1168" s="326" t="s">
        <v>3310</v>
      </c>
      <c r="I1168" s="338">
        <v>450</v>
      </c>
      <c r="J1168" s="347"/>
      <c r="K1168" s="92"/>
    </row>
    <row r="1169" spans="1:11" ht="14.5">
      <c r="A1169" s="324" t="s">
        <v>3292</v>
      </c>
      <c r="B1169" s="325" t="s">
        <v>4780</v>
      </c>
      <c r="C1169" s="325">
        <v>511065067</v>
      </c>
      <c r="D1169" s="337">
        <v>45988</v>
      </c>
      <c r="E1169" s="325" t="s">
        <v>4776</v>
      </c>
      <c r="F1169" s="325" t="s">
        <v>4781</v>
      </c>
      <c r="G1169" s="325"/>
      <c r="H1169" s="325" t="s">
        <v>3300</v>
      </c>
      <c r="I1169" s="339">
        <v>165</v>
      </c>
      <c r="J1169" s="347"/>
      <c r="K1169" s="92"/>
    </row>
    <row r="1170" spans="1:11" ht="14.5">
      <c r="A1170" s="324" t="s">
        <v>3292</v>
      </c>
      <c r="B1170" s="325" t="s">
        <v>4797</v>
      </c>
      <c r="C1170" s="325">
        <v>511112027</v>
      </c>
      <c r="D1170" s="336">
        <v>45988</v>
      </c>
      <c r="E1170" s="325" t="s">
        <v>3974</v>
      </c>
      <c r="F1170" s="325" t="s">
        <v>4795</v>
      </c>
      <c r="G1170" s="325"/>
      <c r="H1170" s="325" t="s">
        <v>3310</v>
      </c>
      <c r="I1170" s="339">
        <v>45</v>
      </c>
      <c r="J1170" s="347"/>
      <c r="K1170" s="92"/>
    </row>
    <row r="1171" spans="1:11" ht="14.5">
      <c r="A1171" s="324" t="s">
        <v>3292</v>
      </c>
      <c r="B1171" s="325" t="s">
        <v>4796</v>
      </c>
      <c r="C1171" s="325">
        <v>511112027</v>
      </c>
      <c r="D1171" s="336">
        <v>45988</v>
      </c>
      <c r="E1171" s="325" t="s">
        <v>3660</v>
      </c>
      <c r="F1171" s="325" t="s">
        <v>4795</v>
      </c>
      <c r="G1171" s="325"/>
      <c r="H1171" s="325" t="s">
        <v>3310</v>
      </c>
      <c r="I1171" s="339">
        <v>40</v>
      </c>
      <c r="J1171" s="347"/>
      <c r="K1171" s="92"/>
    </row>
    <row r="1172" spans="1:11" ht="14.5">
      <c r="A1172" s="324" t="s">
        <v>3292</v>
      </c>
      <c r="B1172" s="325" t="s">
        <v>4810</v>
      </c>
      <c r="C1172" s="325">
        <v>511112027</v>
      </c>
      <c r="D1172" s="336">
        <v>45988</v>
      </c>
      <c r="E1172" s="325" t="s">
        <v>3038</v>
      </c>
      <c r="F1172" s="325" t="s">
        <v>4795</v>
      </c>
      <c r="G1172" s="325"/>
      <c r="H1172" s="325" t="s">
        <v>3310</v>
      </c>
      <c r="I1172" s="339">
        <v>45</v>
      </c>
      <c r="J1172" s="347"/>
      <c r="K1172" s="92"/>
    </row>
    <row r="1173" spans="1:11" ht="14.5">
      <c r="A1173" s="324" t="s">
        <v>3292</v>
      </c>
      <c r="B1173" s="326" t="s">
        <v>4809</v>
      </c>
      <c r="C1173" s="326">
        <v>511112027</v>
      </c>
      <c r="D1173" s="336">
        <v>45988</v>
      </c>
      <c r="E1173" s="326" t="s">
        <v>3584</v>
      </c>
      <c r="F1173" s="326" t="s">
        <v>4795</v>
      </c>
      <c r="G1173" s="326"/>
      <c r="H1173" s="326" t="s">
        <v>3310</v>
      </c>
      <c r="I1173" s="338">
        <v>55</v>
      </c>
      <c r="J1173" s="347"/>
      <c r="K1173" s="92"/>
    </row>
    <row r="1174" spans="1:11" ht="14.5">
      <c r="A1174" s="324" t="s">
        <v>3292</v>
      </c>
      <c r="B1174" s="325" t="s">
        <v>4808</v>
      </c>
      <c r="C1174" s="325">
        <v>511112027</v>
      </c>
      <c r="D1174" s="336">
        <v>45988</v>
      </c>
      <c r="E1174" s="325" t="s">
        <v>3443</v>
      </c>
      <c r="F1174" s="325" t="s">
        <v>4795</v>
      </c>
      <c r="G1174" s="325"/>
      <c r="H1174" s="325" t="s">
        <v>3310</v>
      </c>
      <c r="I1174" s="339">
        <v>30</v>
      </c>
      <c r="J1174" s="347"/>
      <c r="K1174" s="92"/>
    </row>
    <row r="1175" spans="1:11" ht="14.5">
      <c r="A1175" s="324" t="s">
        <v>3292</v>
      </c>
      <c r="B1175" s="326" t="s">
        <v>4807</v>
      </c>
      <c r="C1175" s="326">
        <v>511112027</v>
      </c>
      <c r="D1175" s="336">
        <v>45988</v>
      </c>
      <c r="E1175" s="326" t="s">
        <v>4038</v>
      </c>
      <c r="F1175" s="326" t="s">
        <v>4795</v>
      </c>
      <c r="G1175" s="326"/>
      <c r="H1175" s="326" t="s">
        <v>3310</v>
      </c>
      <c r="I1175" s="338">
        <v>45</v>
      </c>
      <c r="J1175" s="347"/>
      <c r="K1175" s="92"/>
    </row>
    <row r="1176" spans="1:11" ht="14.5">
      <c r="A1176" s="324" t="s">
        <v>3292</v>
      </c>
      <c r="B1176" s="325" t="s">
        <v>4805</v>
      </c>
      <c r="C1176" s="325">
        <v>511112027</v>
      </c>
      <c r="D1176" s="336">
        <v>45988</v>
      </c>
      <c r="E1176" s="325" t="s">
        <v>4806</v>
      </c>
      <c r="F1176" s="325" t="s">
        <v>4795</v>
      </c>
      <c r="G1176" s="325"/>
      <c r="H1176" s="325" t="s">
        <v>3310</v>
      </c>
      <c r="I1176" s="339">
        <v>30</v>
      </c>
      <c r="J1176" s="347"/>
      <c r="K1176" s="92"/>
    </row>
    <row r="1177" spans="1:11" ht="14.5">
      <c r="A1177" s="324" t="s">
        <v>3292</v>
      </c>
      <c r="B1177" s="326" t="s">
        <v>4798</v>
      </c>
      <c r="C1177" s="326">
        <v>511112027</v>
      </c>
      <c r="D1177" s="336">
        <v>45988</v>
      </c>
      <c r="E1177" s="326" t="s">
        <v>3906</v>
      </c>
      <c r="F1177" s="326" t="s">
        <v>4795</v>
      </c>
      <c r="G1177" s="326"/>
      <c r="H1177" s="326" t="s">
        <v>3310</v>
      </c>
      <c r="I1177" s="338">
        <v>45</v>
      </c>
      <c r="J1177" s="347"/>
      <c r="K1177" s="92"/>
    </row>
    <row r="1178" spans="1:11" ht="14.5">
      <c r="A1178" s="327" t="s">
        <v>3455</v>
      </c>
      <c r="B1178" s="325" t="s">
        <v>4860</v>
      </c>
      <c r="C1178" s="325">
        <v>511082</v>
      </c>
      <c r="D1178" s="337">
        <v>45988</v>
      </c>
      <c r="E1178" s="325" t="s">
        <v>4776</v>
      </c>
      <c r="F1178" s="325" t="s">
        <v>4861</v>
      </c>
      <c r="G1178" s="325"/>
      <c r="H1178" s="325" t="s">
        <v>1488</v>
      </c>
      <c r="I1178" s="339">
        <v>30</v>
      </c>
      <c r="J1178" s="347"/>
      <c r="K1178" s="92"/>
    </row>
    <row r="1179" spans="1:11" ht="14.5">
      <c r="A1179" s="324" t="s">
        <v>3292</v>
      </c>
      <c r="B1179" s="326" t="s">
        <v>4801</v>
      </c>
      <c r="C1179" s="326">
        <v>511112027</v>
      </c>
      <c r="D1179" s="336">
        <v>45988</v>
      </c>
      <c r="E1179" s="326" t="s">
        <v>3035</v>
      </c>
      <c r="F1179" s="326" t="s">
        <v>4795</v>
      </c>
      <c r="G1179" s="326"/>
      <c r="H1179" s="326" t="s">
        <v>3310</v>
      </c>
      <c r="I1179" s="338">
        <v>30</v>
      </c>
      <c r="J1179" s="347"/>
      <c r="K1179" s="92"/>
    </row>
    <row r="1180" spans="1:11" ht="14.5">
      <c r="A1180" s="324" t="s">
        <v>3292</v>
      </c>
      <c r="B1180" s="325" t="s">
        <v>4794</v>
      </c>
      <c r="C1180" s="325">
        <v>511112027</v>
      </c>
      <c r="D1180" s="336">
        <v>45988</v>
      </c>
      <c r="E1180" s="325" t="s">
        <v>3002</v>
      </c>
      <c r="F1180" s="325" t="s">
        <v>4795</v>
      </c>
      <c r="G1180" s="325"/>
      <c r="H1180" s="325" t="s">
        <v>3310</v>
      </c>
      <c r="I1180" s="339">
        <v>30</v>
      </c>
      <c r="J1180" s="347"/>
      <c r="K1180" s="92"/>
    </row>
    <row r="1181" spans="1:11" ht="14.5">
      <c r="A1181" s="324" t="s">
        <v>3292</v>
      </c>
      <c r="B1181" s="326" t="s">
        <v>4800</v>
      </c>
      <c r="C1181" s="326">
        <v>511112027</v>
      </c>
      <c r="D1181" s="336">
        <v>45988</v>
      </c>
      <c r="E1181" s="326" t="s">
        <v>3307</v>
      </c>
      <c r="F1181" s="326" t="s">
        <v>4795</v>
      </c>
      <c r="G1181" s="326"/>
      <c r="H1181" s="326" t="s">
        <v>3310</v>
      </c>
      <c r="I1181" s="338">
        <v>45</v>
      </c>
      <c r="J1181" s="347"/>
      <c r="K1181" s="92"/>
    </row>
    <row r="1182" spans="1:11" ht="14.5">
      <c r="A1182" s="324" t="s">
        <v>3292</v>
      </c>
      <c r="B1182" s="325" t="s">
        <v>4799</v>
      </c>
      <c r="C1182" s="325">
        <v>511112027</v>
      </c>
      <c r="D1182" s="336">
        <v>45988</v>
      </c>
      <c r="E1182" s="325" t="s">
        <v>3605</v>
      </c>
      <c r="F1182" s="325" t="s">
        <v>4795</v>
      </c>
      <c r="G1182" s="325"/>
      <c r="H1182" s="325" t="s">
        <v>3310</v>
      </c>
      <c r="I1182" s="339">
        <v>49</v>
      </c>
      <c r="J1182" s="347"/>
      <c r="K1182" s="92"/>
    </row>
    <row r="1183" spans="1:11" ht="14.5">
      <c r="A1183" s="324" t="s">
        <v>3957</v>
      </c>
      <c r="B1183" s="326" t="s">
        <v>4905</v>
      </c>
      <c r="C1183" s="326">
        <v>511038044</v>
      </c>
      <c r="D1183" s="337">
        <v>45988</v>
      </c>
      <c r="E1183" s="326" t="s">
        <v>4901</v>
      </c>
      <c r="F1183" s="326" t="s">
        <v>4907</v>
      </c>
      <c r="G1183" s="326"/>
      <c r="H1183" s="326" t="s">
        <v>3966</v>
      </c>
      <c r="I1183" s="338">
        <v>20.95</v>
      </c>
      <c r="J1183" s="347"/>
      <c r="K1183" s="92"/>
    </row>
    <row r="1184" spans="1:11" ht="14.5">
      <c r="A1184" s="324" t="s">
        <v>3957</v>
      </c>
      <c r="B1184" s="326" t="s">
        <v>4893</v>
      </c>
      <c r="C1184" s="326">
        <v>511038044</v>
      </c>
      <c r="D1184" s="337">
        <v>45988</v>
      </c>
      <c r="E1184" s="326" t="s">
        <v>4721</v>
      </c>
      <c r="F1184" s="326" t="s">
        <v>4883</v>
      </c>
      <c r="G1184" s="326"/>
      <c r="H1184" s="326" t="s">
        <v>3966</v>
      </c>
      <c r="I1184" s="338">
        <v>7.9</v>
      </c>
      <c r="J1184" s="347"/>
      <c r="K1184" s="92"/>
    </row>
    <row r="1185" spans="1:11" ht="14.5">
      <c r="A1185" s="324" t="s">
        <v>3957</v>
      </c>
      <c r="B1185" s="325" t="s">
        <v>4894</v>
      </c>
      <c r="C1185" s="325">
        <v>511038044</v>
      </c>
      <c r="D1185" s="337">
        <v>45988</v>
      </c>
      <c r="E1185" s="325" t="s">
        <v>4895</v>
      </c>
      <c r="F1185" s="325" t="s">
        <v>4896</v>
      </c>
      <c r="G1185" s="325"/>
      <c r="H1185" s="325" t="s">
        <v>3966</v>
      </c>
      <c r="I1185" s="339">
        <v>41.8</v>
      </c>
      <c r="J1185" s="347"/>
      <c r="K1185" s="92"/>
    </row>
    <row r="1186" spans="1:11" ht="14.5">
      <c r="A1186" s="324" t="s">
        <v>3957</v>
      </c>
      <c r="B1186" s="326" t="s">
        <v>4897</v>
      </c>
      <c r="C1186" s="326">
        <v>511038044</v>
      </c>
      <c r="D1186" s="337">
        <v>45988</v>
      </c>
      <c r="E1186" s="326" t="s">
        <v>4767</v>
      </c>
      <c r="F1186" s="326" t="s">
        <v>4898</v>
      </c>
      <c r="G1186" s="326"/>
      <c r="H1186" s="326" t="s">
        <v>3966</v>
      </c>
      <c r="I1186" s="338">
        <v>6.57</v>
      </c>
      <c r="J1186" s="347"/>
      <c r="K1186" s="92"/>
    </row>
    <row r="1187" spans="1:11" ht="14.5">
      <c r="A1187" s="324" t="s">
        <v>3957</v>
      </c>
      <c r="B1187" s="325" t="s">
        <v>4899</v>
      </c>
      <c r="C1187" s="325">
        <v>511038044</v>
      </c>
      <c r="D1187" s="337">
        <v>45988</v>
      </c>
      <c r="E1187" s="325" t="s">
        <v>4895</v>
      </c>
      <c r="F1187" s="325" t="s">
        <v>4898</v>
      </c>
      <c r="G1187" s="325"/>
      <c r="H1187" s="325" t="s">
        <v>3966</v>
      </c>
      <c r="I1187" s="339">
        <v>8.76</v>
      </c>
      <c r="J1187" s="347"/>
      <c r="K1187" s="92"/>
    </row>
    <row r="1188" spans="1:11" ht="14.5">
      <c r="A1188" s="324" t="s">
        <v>3957</v>
      </c>
      <c r="B1188" s="326" t="s">
        <v>4900</v>
      </c>
      <c r="C1188" s="326">
        <v>511038044</v>
      </c>
      <c r="D1188" s="337">
        <v>45988</v>
      </c>
      <c r="E1188" s="326" t="s">
        <v>4901</v>
      </c>
      <c r="F1188" s="326" t="s">
        <v>4902</v>
      </c>
      <c r="G1188" s="326"/>
      <c r="H1188" s="326" t="s">
        <v>3966</v>
      </c>
      <c r="I1188" s="338">
        <v>10.95</v>
      </c>
      <c r="J1188" s="347"/>
      <c r="K1188" s="92"/>
    </row>
    <row r="1189" spans="1:11" ht="14.5">
      <c r="A1189" s="324" t="s">
        <v>3957</v>
      </c>
      <c r="B1189" s="325" t="s">
        <v>4903</v>
      </c>
      <c r="C1189" s="325">
        <v>511038044</v>
      </c>
      <c r="D1189" s="337">
        <v>45988</v>
      </c>
      <c r="E1189" s="325" t="s">
        <v>4901</v>
      </c>
      <c r="F1189" s="325" t="s">
        <v>4904</v>
      </c>
      <c r="G1189" s="325"/>
      <c r="H1189" s="325" t="s">
        <v>3966</v>
      </c>
      <c r="I1189" s="339">
        <v>5.45</v>
      </c>
      <c r="J1189" s="347"/>
      <c r="K1189" s="92"/>
    </row>
    <row r="1190" spans="1:11" ht="14.5">
      <c r="A1190" s="324" t="s">
        <v>3957</v>
      </c>
      <c r="B1190" s="326" t="s">
        <v>4905</v>
      </c>
      <c r="C1190" s="326">
        <v>511038044</v>
      </c>
      <c r="D1190" s="337">
        <v>45988</v>
      </c>
      <c r="E1190" s="326" t="s">
        <v>4901</v>
      </c>
      <c r="F1190" s="326" t="s">
        <v>4906</v>
      </c>
      <c r="G1190" s="326"/>
      <c r="H1190" s="326" t="s">
        <v>3966</v>
      </c>
      <c r="I1190" s="338">
        <v>29.95</v>
      </c>
      <c r="J1190" s="347"/>
      <c r="K1190" s="92"/>
    </row>
    <row r="1191" spans="1:11" ht="14.5">
      <c r="A1191" s="324" t="s">
        <v>3957</v>
      </c>
      <c r="B1191" s="325" t="s">
        <v>4911</v>
      </c>
      <c r="C1191" s="325">
        <v>511080081</v>
      </c>
      <c r="D1191" s="337">
        <v>45988</v>
      </c>
      <c r="E1191" s="325" t="s">
        <v>3043</v>
      </c>
      <c r="F1191" s="325" t="s">
        <v>4913</v>
      </c>
      <c r="G1191" s="325"/>
      <c r="H1191" s="325" t="s">
        <v>3966</v>
      </c>
      <c r="I1191" s="339">
        <v>17.899999999999999</v>
      </c>
      <c r="J1191" s="347"/>
      <c r="K1191" s="92"/>
    </row>
    <row r="1192" spans="1:11" ht="28">
      <c r="A1192" s="355" t="s">
        <v>4098</v>
      </c>
      <c r="B1192" s="362" t="s">
        <v>4991</v>
      </c>
      <c r="C1192" s="362">
        <v>511083094</v>
      </c>
      <c r="D1192" s="363">
        <v>45988</v>
      </c>
      <c r="E1192" s="362" t="s">
        <v>3115</v>
      </c>
      <c r="F1192" s="362" t="s">
        <v>4992</v>
      </c>
      <c r="G1192" s="362">
        <v>35569913</v>
      </c>
      <c r="H1192" s="362" t="s">
        <v>4974</v>
      </c>
      <c r="I1192" s="364">
        <v>94.06</v>
      </c>
      <c r="J1192" s="360"/>
      <c r="K1192" s="92"/>
    </row>
    <row r="1193" spans="1:11" ht="14.5">
      <c r="A1193" s="324" t="s">
        <v>3292</v>
      </c>
      <c r="B1193" s="325" t="s">
        <v>4803</v>
      </c>
      <c r="C1193" s="325">
        <v>511112027</v>
      </c>
      <c r="D1193" s="336">
        <v>45988</v>
      </c>
      <c r="E1193" s="325" t="s">
        <v>4182</v>
      </c>
      <c r="F1193" s="325" t="s">
        <v>4795</v>
      </c>
      <c r="G1193" s="325"/>
      <c r="H1193" s="325" t="s">
        <v>3310</v>
      </c>
      <c r="I1193" s="339">
        <v>45</v>
      </c>
      <c r="J1193" s="347"/>
      <c r="K1193" s="92"/>
    </row>
    <row r="1194" spans="1:11" ht="28">
      <c r="A1194" s="355" t="s">
        <v>4098</v>
      </c>
      <c r="B1194" s="362" t="s">
        <v>4978</v>
      </c>
      <c r="C1194" s="362">
        <v>511083094</v>
      </c>
      <c r="D1194" s="363">
        <v>45988</v>
      </c>
      <c r="E1194" s="362" t="s">
        <v>4767</v>
      </c>
      <c r="F1194" s="362" t="s">
        <v>4977</v>
      </c>
      <c r="G1194" s="362">
        <v>35569913</v>
      </c>
      <c r="H1194" s="362" t="s">
        <v>4974</v>
      </c>
      <c r="I1194" s="364">
        <v>22.5</v>
      </c>
      <c r="J1194" s="360"/>
      <c r="K1194" s="92"/>
    </row>
    <row r="1195" spans="1:11" ht="28">
      <c r="A1195" s="355" t="s">
        <v>4098</v>
      </c>
      <c r="B1195" s="356" t="s">
        <v>4979</v>
      </c>
      <c r="C1195" s="356">
        <v>511083094</v>
      </c>
      <c r="D1195" s="363">
        <v>45988</v>
      </c>
      <c r="E1195" s="356" t="s">
        <v>4082</v>
      </c>
      <c r="F1195" s="356" t="s">
        <v>4980</v>
      </c>
      <c r="G1195" s="356">
        <v>35569913</v>
      </c>
      <c r="H1195" s="356" t="s">
        <v>4974</v>
      </c>
      <c r="I1195" s="361">
        <v>15.28</v>
      </c>
      <c r="J1195" s="360"/>
      <c r="K1195" s="92"/>
    </row>
    <row r="1196" spans="1:11" ht="28">
      <c r="A1196" s="355" t="s">
        <v>4098</v>
      </c>
      <c r="B1196" s="362" t="s">
        <v>4981</v>
      </c>
      <c r="C1196" s="362">
        <v>511083094</v>
      </c>
      <c r="D1196" s="363">
        <v>45988</v>
      </c>
      <c r="E1196" s="362" t="s">
        <v>4982</v>
      </c>
      <c r="F1196" s="362" t="s">
        <v>4973</v>
      </c>
      <c r="G1196" s="362">
        <v>35569913</v>
      </c>
      <c r="H1196" s="362" t="s">
        <v>4974</v>
      </c>
      <c r="I1196" s="364">
        <v>20</v>
      </c>
      <c r="J1196" s="360"/>
      <c r="K1196" s="92"/>
    </row>
    <row r="1197" spans="1:11" ht="28">
      <c r="A1197" s="355" t="s">
        <v>4098</v>
      </c>
      <c r="B1197" s="362" t="s">
        <v>4983</v>
      </c>
      <c r="C1197" s="362">
        <v>511083094</v>
      </c>
      <c r="D1197" s="363">
        <v>45988</v>
      </c>
      <c r="E1197" s="362" t="s">
        <v>4984</v>
      </c>
      <c r="F1197" s="362" t="s">
        <v>4977</v>
      </c>
      <c r="G1197" s="362">
        <v>35569913</v>
      </c>
      <c r="H1197" s="362" t="s">
        <v>4974</v>
      </c>
      <c r="I1197" s="364">
        <v>22.5</v>
      </c>
      <c r="J1197" s="360"/>
      <c r="K1197" s="92"/>
    </row>
    <row r="1198" spans="1:11" ht="28">
      <c r="A1198" s="355" t="s">
        <v>4098</v>
      </c>
      <c r="B1198" s="356" t="s">
        <v>4985</v>
      </c>
      <c r="C1198" s="356">
        <v>511083094</v>
      </c>
      <c r="D1198" s="363">
        <v>45988</v>
      </c>
      <c r="E1198" s="356" t="s">
        <v>3549</v>
      </c>
      <c r="F1198" s="356" t="s">
        <v>4973</v>
      </c>
      <c r="G1198" s="356">
        <v>35569913</v>
      </c>
      <c r="H1198" s="356" t="s">
        <v>4974</v>
      </c>
      <c r="I1198" s="361">
        <v>20</v>
      </c>
      <c r="J1198" s="360"/>
      <c r="K1198" s="92"/>
    </row>
    <row r="1199" spans="1:11" ht="28">
      <c r="A1199" s="355" t="s">
        <v>4098</v>
      </c>
      <c r="B1199" s="362" t="s">
        <v>4986</v>
      </c>
      <c r="C1199" s="362">
        <v>511083094</v>
      </c>
      <c r="D1199" s="363">
        <v>45988</v>
      </c>
      <c r="E1199" s="362" t="s">
        <v>4987</v>
      </c>
      <c r="F1199" s="362" t="s">
        <v>4988</v>
      </c>
      <c r="G1199" s="362">
        <v>35569913</v>
      </c>
      <c r="H1199" s="362" t="s">
        <v>4974</v>
      </c>
      <c r="I1199" s="364">
        <v>17.5</v>
      </c>
      <c r="J1199" s="360"/>
      <c r="K1199" s="92"/>
    </row>
    <row r="1200" spans="1:11" ht="28">
      <c r="A1200" s="355" t="s">
        <v>4098</v>
      </c>
      <c r="B1200" s="362" t="s">
        <v>4989</v>
      </c>
      <c r="C1200" s="362">
        <v>511083094</v>
      </c>
      <c r="D1200" s="363">
        <v>45988</v>
      </c>
      <c r="E1200" s="362" t="s">
        <v>3138</v>
      </c>
      <c r="F1200" s="362" t="s">
        <v>4973</v>
      </c>
      <c r="G1200" s="362">
        <v>35569913</v>
      </c>
      <c r="H1200" s="362" t="s">
        <v>4974</v>
      </c>
      <c r="I1200" s="364">
        <v>20</v>
      </c>
      <c r="J1200" s="360"/>
      <c r="K1200" s="92"/>
    </row>
    <row r="1201" spans="1:11" ht="28">
      <c r="A1201" s="355" t="s">
        <v>4098</v>
      </c>
      <c r="B1201" s="362" t="s">
        <v>4990</v>
      </c>
      <c r="C1201" s="362">
        <v>511083094</v>
      </c>
      <c r="D1201" s="363">
        <v>45988</v>
      </c>
      <c r="E1201" s="362" t="s">
        <v>4698</v>
      </c>
      <c r="F1201" s="362" t="s">
        <v>4973</v>
      </c>
      <c r="G1201" s="362">
        <v>35569913</v>
      </c>
      <c r="H1201" s="362" t="s">
        <v>4974</v>
      </c>
      <c r="I1201" s="364">
        <v>13</v>
      </c>
      <c r="J1201" s="360"/>
      <c r="K1201" s="92"/>
    </row>
    <row r="1202" spans="1:11" ht="28">
      <c r="A1202" s="355" t="s">
        <v>4098</v>
      </c>
      <c r="B1202" s="356" t="s">
        <v>4972</v>
      </c>
      <c r="C1202" s="356">
        <v>511083094</v>
      </c>
      <c r="D1202" s="363">
        <v>45988</v>
      </c>
      <c r="E1202" s="356" t="s">
        <v>4776</v>
      </c>
      <c r="F1202" s="356" t="s">
        <v>4973</v>
      </c>
      <c r="G1202" s="356">
        <v>35569913</v>
      </c>
      <c r="H1202" s="356" t="s">
        <v>4974</v>
      </c>
      <c r="I1202" s="361">
        <v>25.5</v>
      </c>
      <c r="J1202" s="360"/>
      <c r="K1202" s="92"/>
    </row>
    <row r="1203" spans="1:11" ht="28">
      <c r="A1203" s="355" t="s">
        <v>4098</v>
      </c>
      <c r="B1203" s="356" t="s">
        <v>4975</v>
      </c>
      <c r="C1203" s="356">
        <v>511083094</v>
      </c>
      <c r="D1203" s="363">
        <v>45988</v>
      </c>
      <c r="E1203" s="356" t="s">
        <v>4776</v>
      </c>
      <c r="F1203" s="356" t="s">
        <v>4973</v>
      </c>
      <c r="G1203" s="356">
        <v>35569913</v>
      </c>
      <c r="H1203" s="356" t="s">
        <v>4974</v>
      </c>
      <c r="I1203" s="361">
        <v>25.5</v>
      </c>
      <c r="J1203" s="360"/>
      <c r="K1203" s="92"/>
    </row>
    <row r="1204" spans="1:11" ht="28">
      <c r="A1204" s="355" t="s">
        <v>4098</v>
      </c>
      <c r="B1204" s="362" t="s">
        <v>4976</v>
      </c>
      <c r="C1204" s="356">
        <v>511083094</v>
      </c>
      <c r="D1204" s="363">
        <v>45988</v>
      </c>
      <c r="E1204" s="362" t="s">
        <v>4082</v>
      </c>
      <c r="F1204" s="362" t="s">
        <v>4977</v>
      </c>
      <c r="G1204" s="362">
        <v>35569913</v>
      </c>
      <c r="H1204" s="362" t="s">
        <v>4974</v>
      </c>
      <c r="I1204" s="364">
        <v>22.5</v>
      </c>
      <c r="J1204" s="360"/>
      <c r="K1204" s="92"/>
    </row>
    <row r="1205" spans="1:11" ht="14">
      <c r="A1205" s="355" t="s">
        <v>4098</v>
      </c>
      <c r="B1205" s="356" t="s">
        <v>5914</v>
      </c>
      <c r="C1205" s="356">
        <v>2026004</v>
      </c>
      <c r="D1205" s="357">
        <v>46091</v>
      </c>
      <c r="E1205" s="356"/>
      <c r="F1205" s="356" t="s">
        <v>5915</v>
      </c>
      <c r="G1205" s="356">
        <v>53630599</v>
      </c>
      <c r="H1205" s="356" t="s">
        <v>4257</v>
      </c>
      <c r="I1205" s="361">
        <v>45.9</v>
      </c>
      <c r="J1205" s="360"/>
      <c r="K1205" s="92"/>
    </row>
    <row r="1206" spans="1:11" ht="14.5">
      <c r="A1206" s="324" t="s">
        <v>3957</v>
      </c>
      <c r="B1206" s="326" t="s">
        <v>4911</v>
      </c>
      <c r="C1206" s="326">
        <v>511080081</v>
      </c>
      <c r="D1206" s="337">
        <v>45988</v>
      </c>
      <c r="E1206" s="326" t="s">
        <v>3043</v>
      </c>
      <c r="F1206" s="326" t="s">
        <v>4912</v>
      </c>
      <c r="G1206" s="326"/>
      <c r="H1206" s="326" t="s">
        <v>3966</v>
      </c>
      <c r="I1206" s="338">
        <v>8.3000000000000007</v>
      </c>
      <c r="J1206" s="347"/>
      <c r="K1206" s="92"/>
    </row>
    <row r="1207" spans="1:11" ht="14.5">
      <c r="A1207" s="324" t="s">
        <v>3957</v>
      </c>
      <c r="B1207" s="325" t="s">
        <v>4908</v>
      </c>
      <c r="C1207" s="325">
        <v>511080081</v>
      </c>
      <c r="D1207" s="337">
        <v>45988</v>
      </c>
      <c r="E1207" s="325" t="s">
        <v>4909</v>
      </c>
      <c r="F1207" s="325" t="s">
        <v>4910</v>
      </c>
      <c r="G1207" s="325"/>
      <c r="H1207" s="325" t="s">
        <v>3966</v>
      </c>
      <c r="I1207" s="339">
        <v>30</v>
      </c>
      <c r="J1207" s="347"/>
      <c r="K1207" s="92"/>
    </row>
    <row r="1208" spans="1:11" ht="29">
      <c r="A1208" s="324" t="s">
        <v>4621</v>
      </c>
      <c r="B1208" s="325" t="s">
        <v>4645</v>
      </c>
      <c r="C1208" s="325">
        <v>19925092025</v>
      </c>
      <c r="D1208" s="336">
        <v>45920</v>
      </c>
      <c r="E1208" s="325" t="s">
        <v>2998</v>
      </c>
      <c r="F1208" s="325" t="s">
        <v>5599</v>
      </c>
      <c r="G1208" s="325"/>
      <c r="H1208" s="325" t="s">
        <v>4646</v>
      </c>
      <c r="I1208" s="339">
        <v>613.79999999999995</v>
      </c>
      <c r="J1208" s="347"/>
      <c r="K1208" s="92"/>
    </row>
    <row r="1209" spans="1:11" ht="14.5">
      <c r="A1209" s="327" t="s">
        <v>5023</v>
      </c>
      <c r="B1209" s="326" t="s">
        <v>4542</v>
      </c>
      <c r="C1209" s="326">
        <v>20250090</v>
      </c>
      <c r="D1209" s="337">
        <v>45936</v>
      </c>
      <c r="E1209" s="326" t="s">
        <v>2998</v>
      </c>
      <c r="F1209" s="326" t="s">
        <v>4543</v>
      </c>
      <c r="G1209" s="326">
        <v>43437770</v>
      </c>
      <c r="H1209" s="326" t="s">
        <v>4544</v>
      </c>
      <c r="I1209" s="338">
        <v>120</v>
      </c>
      <c r="J1209" s="347"/>
      <c r="K1209" s="92"/>
    </row>
    <row r="1210" spans="1:11" ht="14.5">
      <c r="A1210" s="324" t="s">
        <v>2996</v>
      </c>
      <c r="B1210" s="325" t="s">
        <v>4708</v>
      </c>
      <c r="C1210" s="325">
        <v>25272</v>
      </c>
      <c r="D1210" s="336">
        <v>45990</v>
      </c>
      <c r="E1210" s="325" t="s">
        <v>2998</v>
      </c>
      <c r="F1210" s="325" t="s">
        <v>4709</v>
      </c>
      <c r="G1210" s="325"/>
      <c r="H1210" s="326" t="s">
        <v>3004</v>
      </c>
      <c r="I1210" s="339">
        <v>146.87</v>
      </c>
      <c r="J1210" s="347"/>
      <c r="K1210" s="92"/>
    </row>
    <row r="1211" spans="1:11" ht="14.5">
      <c r="A1211" s="324" t="s">
        <v>2996</v>
      </c>
      <c r="B1211" s="325" t="s">
        <v>5024</v>
      </c>
      <c r="C1211" s="325">
        <v>511130</v>
      </c>
      <c r="D1211" s="337">
        <v>45990</v>
      </c>
      <c r="E1211" s="325" t="s">
        <v>3157</v>
      </c>
      <c r="F1211" s="325" t="s">
        <v>5841</v>
      </c>
      <c r="G1211" s="325"/>
      <c r="H1211" s="326" t="s">
        <v>3004</v>
      </c>
      <c r="I1211" s="339">
        <v>400.85</v>
      </c>
      <c r="J1211" s="347"/>
      <c r="K1211" s="92"/>
    </row>
    <row r="1212" spans="1:11" ht="14.5">
      <c r="A1212" s="324" t="s">
        <v>2996</v>
      </c>
      <c r="B1212" s="326" t="s">
        <v>4710</v>
      </c>
      <c r="C1212" s="326">
        <v>25281</v>
      </c>
      <c r="D1212" s="337">
        <v>45990</v>
      </c>
      <c r="E1212" s="326" t="s">
        <v>2998</v>
      </c>
      <c r="F1212" s="326" t="s">
        <v>4711</v>
      </c>
      <c r="G1212" s="326"/>
      <c r="H1212" s="326" t="s">
        <v>3004</v>
      </c>
      <c r="I1212" s="338">
        <v>42.29</v>
      </c>
      <c r="J1212" s="347"/>
      <c r="K1212" s="92"/>
    </row>
    <row r="1213" spans="1:11" ht="14.5">
      <c r="A1213" s="327" t="s">
        <v>3164</v>
      </c>
      <c r="B1213" s="325" t="s">
        <v>4739</v>
      </c>
      <c r="C1213" s="325">
        <v>25267</v>
      </c>
      <c r="D1213" s="337">
        <v>45990</v>
      </c>
      <c r="E1213" s="325" t="s">
        <v>2998</v>
      </c>
      <c r="F1213" s="325" t="s">
        <v>4738</v>
      </c>
      <c r="G1213" s="325"/>
      <c r="H1213" s="325" t="s">
        <v>3172</v>
      </c>
      <c r="I1213" s="339">
        <v>85.98</v>
      </c>
      <c r="J1213" s="347"/>
      <c r="K1213" s="92"/>
    </row>
    <row r="1214" spans="1:11" ht="14.5">
      <c r="A1214" s="327" t="s">
        <v>3164</v>
      </c>
      <c r="B1214" s="326" t="s">
        <v>4737</v>
      </c>
      <c r="C1214" s="326">
        <v>25266</v>
      </c>
      <c r="D1214" s="337">
        <v>45990</v>
      </c>
      <c r="E1214" s="326" t="s">
        <v>2998</v>
      </c>
      <c r="F1214" s="326" t="s">
        <v>4738</v>
      </c>
      <c r="G1214" s="326"/>
      <c r="H1214" s="326" t="s">
        <v>1483</v>
      </c>
      <c r="I1214" s="338">
        <v>1096.93</v>
      </c>
      <c r="J1214" s="347"/>
      <c r="K1214" s="92"/>
    </row>
    <row r="1215" spans="1:11" ht="14.5">
      <c r="A1215" s="324" t="s">
        <v>3292</v>
      </c>
      <c r="B1215" s="325" t="s">
        <v>4762</v>
      </c>
      <c r="C1215" s="325">
        <v>25269</v>
      </c>
      <c r="D1215" s="337">
        <v>45990</v>
      </c>
      <c r="E1215" s="325" t="s">
        <v>2998</v>
      </c>
      <c r="F1215" s="325" t="s">
        <v>5126</v>
      </c>
      <c r="G1215" s="325"/>
      <c r="H1215" s="325" t="s">
        <v>3300</v>
      </c>
      <c r="I1215" s="339">
        <v>315</v>
      </c>
      <c r="J1215" s="347"/>
      <c r="K1215" s="92"/>
    </row>
    <row r="1216" spans="1:11" ht="14.5">
      <c r="A1216" s="324" t="s">
        <v>3427</v>
      </c>
      <c r="B1216" s="326" t="s">
        <v>4833</v>
      </c>
      <c r="C1216" s="326">
        <v>25274</v>
      </c>
      <c r="D1216" s="337">
        <v>45990</v>
      </c>
      <c r="E1216" s="326" t="s">
        <v>2998</v>
      </c>
      <c r="F1216" s="326" t="s">
        <v>4834</v>
      </c>
      <c r="G1216" s="326"/>
      <c r="H1216" s="326" t="s">
        <v>1487</v>
      </c>
      <c r="I1216" s="338">
        <v>476.66</v>
      </c>
      <c r="J1216" s="347"/>
      <c r="K1216" s="92"/>
    </row>
    <row r="1217" spans="1:11" ht="14.5">
      <c r="A1217" s="327" t="s">
        <v>3455</v>
      </c>
      <c r="B1217" s="325" t="s">
        <v>5142</v>
      </c>
      <c r="C1217" s="325">
        <v>511131035</v>
      </c>
      <c r="D1217" s="336">
        <v>45990</v>
      </c>
      <c r="E1217" s="325" t="s">
        <v>4787</v>
      </c>
      <c r="F1217" s="325" t="s">
        <v>5143</v>
      </c>
      <c r="G1217" s="325"/>
      <c r="H1217" s="325" t="s">
        <v>1488</v>
      </c>
      <c r="I1217" s="339">
        <v>314.02</v>
      </c>
      <c r="J1217" s="347"/>
      <c r="K1217" s="92"/>
    </row>
    <row r="1218" spans="1:11" ht="14.5">
      <c r="A1218" s="327" t="s">
        <v>3455</v>
      </c>
      <c r="B1218" s="326" t="s">
        <v>5152</v>
      </c>
      <c r="C1218" s="326">
        <v>511131035</v>
      </c>
      <c r="D1218" s="336">
        <v>45990</v>
      </c>
      <c r="E1218" s="326" t="s">
        <v>4618</v>
      </c>
      <c r="F1218" s="326" t="s">
        <v>5153</v>
      </c>
      <c r="G1218" s="326"/>
      <c r="H1218" s="326" t="s">
        <v>1488</v>
      </c>
      <c r="I1218" s="338">
        <v>400.77</v>
      </c>
      <c r="J1218" s="347"/>
      <c r="K1218" s="92"/>
    </row>
    <row r="1219" spans="1:11" ht="14.5">
      <c r="A1219" s="327" t="s">
        <v>3455</v>
      </c>
      <c r="B1219" s="325" t="s">
        <v>5165</v>
      </c>
      <c r="C1219" s="325">
        <v>511131035</v>
      </c>
      <c r="D1219" s="336">
        <v>45990</v>
      </c>
      <c r="E1219" s="325" t="s">
        <v>4965</v>
      </c>
      <c r="F1219" s="325" t="s">
        <v>5166</v>
      </c>
      <c r="G1219" s="325"/>
      <c r="H1219" s="325" t="s">
        <v>1488</v>
      </c>
      <c r="I1219" s="339">
        <v>400</v>
      </c>
      <c r="J1219" s="347"/>
      <c r="K1219" s="92"/>
    </row>
    <row r="1220" spans="1:11" ht="14.5">
      <c r="A1220" s="327" t="s">
        <v>3455</v>
      </c>
      <c r="B1220" s="325" t="s">
        <v>5147</v>
      </c>
      <c r="C1220" s="325">
        <v>25284</v>
      </c>
      <c r="D1220" s="337">
        <v>45990</v>
      </c>
      <c r="E1220" s="325" t="s">
        <v>2998</v>
      </c>
      <c r="F1220" s="325" t="s">
        <v>5148</v>
      </c>
      <c r="G1220" s="325"/>
      <c r="H1220" s="325" t="s">
        <v>1488</v>
      </c>
      <c r="I1220" s="339">
        <v>106.36</v>
      </c>
      <c r="J1220" s="347"/>
      <c r="K1220" s="92"/>
    </row>
    <row r="1221" spans="1:11" ht="14.5">
      <c r="A1221" s="327" t="s">
        <v>3455</v>
      </c>
      <c r="B1221" s="326" t="s">
        <v>5149</v>
      </c>
      <c r="C1221" s="326">
        <v>25285</v>
      </c>
      <c r="D1221" s="337">
        <v>45990</v>
      </c>
      <c r="E1221" s="326" t="s">
        <v>2998</v>
      </c>
      <c r="F1221" s="326" t="s">
        <v>5148</v>
      </c>
      <c r="G1221" s="326"/>
      <c r="H1221" s="326" t="s">
        <v>3484</v>
      </c>
      <c r="I1221" s="338">
        <v>26.4</v>
      </c>
      <c r="J1221" s="347"/>
      <c r="K1221" s="92"/>
    </row>
    <row r="1222" spans="1:11" ht="14.5">
      <c r="A1222" s="327" t="s">
        <v>3455</v>
      </c>
      <c r="B1222" s="325" t="s">
        <v>5164</v>
      </c>
      <c r="C1222" s="325">
        <v>511131035</v>
      </c>
      <c r="D1222" s="337">
        <v>45990</v>
      </c>
      <c r="E1222" s="325" t="s">
        <v>4965</v>
      </c>
      <c r="F1222" s="325" t="s">
        <v>4857</v>
      </c>
      <c r="G1222" s="325"/>
      <c r="H1222" s="325" t="s">
        <v>1488</v>
      </c>
      <c r="I1222" s="339">
        <v>30</v>
      </c>
      <c r="J1222" s="347"/>
      <c r="K1222" s="92"/>
    </row>
    <row r="1223" spans="1:11" ht="14.5">
      <c r="A1223" s="327" t="s">
        <v>3455</v>
      </c>
      <c r="B1223" s="326" t="s">
        <v>5144</v>
      </c>
      <c r="C1223" s="326">
        <v>511131035</v>
      </c>
      <c r="D1223" s="337">
        <v>45990</v>
      </c>
      <c r="E1223" s="326" t="s">
        <v>5145</v>
      </c>
      <c r="F1223" s="326" t="s">
        <v>5146</v>
      </c>
      <c r="G1223" s="326"/>
      <c r="H1223" s="326" t="s">
        <v>1488</v>
      </c>
      <c r="I1223" s="338">
        <v>100.2</v>
      </c>
      <c r="J1223" s="347"/>
      <c r="K1223" s="92"/>
    </row>
    <row r="1224" spans="1:11" ht="14.5">
      <c r="A1224" s="327" t="s">
        <v>3455</v>
      </c>
      <c r="B1224" s="325" t="s">
        <v>5150</v>
      </c>
      <c r="C1224" s="325">
        <v>25286</v>
      </c>
      <c r="D1224" s="337">
        <v>45990</v>
      </c>
      <c r="E1224" s="325" t="s">
        <v>2998</v>
      </c>
      <c r="F1224" s="325" t="s">
        <v>5151</v>
      </c>
      <c r="G1224" s="325"/>
      <c r="H1224" s="325" t="s">
        <v>1488</v>
      </c>
      <c r="I1224" s="339">
        <v>617.5</v>
      </c>
      <c r="J1224" s="347"/>
      <c r="K1224" s="92"/>
    </row>
    <row r="1225" spans="1:11" ht="14.5">
      <c r="A1225" s="324" t="s">
        <v>3569</v>
      </c>
      <c r="B1225" s="326" t="s">
        <v>4868</v>
      </c>
      <c r="C1225" s="326">
        <v>25263</v>
      </c>
      <c r="D1225" s="337">
        <v>45990</v>
      </c>
      <c r="E1225" s="326" t="s">
        <v>2998</v>
      </c>
      <c r="F1225" s="326" t="s">
        <v>4869</v>
      </c>
      <c r="G1225" s="326">
        <v>55072895</v>
      </c>
      <c r="H1225" s="325" t="s">
        <v>5772</v>
      </c>
      <c r="I1225" s="338">
        <v>4949.37</v>
      </c>
      <c r="J1225" s="347"/>
      <c r="K1225" s="92"/>
    </row>
    <row r="1226" spans="1:11" ht="14.5">
      <c r="A1226" s="324" t="s">
        <v>3569</v>
      </c>
      <c r="B1226" s="325" t="s">
        <v>4870</v>
      </c>
      <c r="C1226" s="325">
        <v>25264</v>
      </c>
      <c r="D1226" s="337">
        <v>45990</v>
      </c>
      <c r="E1226" s="325" t="s">
        <v>2998</v>
      </c>
      <c r="F1226" s="325" t="s">
        <v>4869</v>
      </c>
      <c r="G1226" s="325"/>
      <c r="H1226" s="325" t="s">
        <v>4871</v>
      </c>
      <c r="I1226" s="339">
        <v>2099.2600000000002</v>
      </c>
      <c r="J1226" s="347"/>
      <c r="K1226" s="92"/>
    </row>
    <row r="1227" spans="1:11" ht="14.5">
      <c r="A1227" s="324" t="s">
        <v>3569</v>
      </c>
      <c r="B1227" s="326" t="s">
        <v>4872</v>
      </c>
      <c r="C1227" s="345">
        <v>25265</v>
      </c>
      <c r="D1227" s="337">
        <v>45990</v>
      </c>
      <c r="E1227" s="326" t="s">
        <v>2998</v>
      </c>
      <c r="F1227" s="326" t="s">
        <v>4869</v>
      </c>
      <c r="G1227" s="326"/>
      <c r="H1227" s="326" t="s">
        <v>1489</v>
      </c>
      <c r="I1227" s="338">
        <v>318.2</v>
      </c>
      <c r="J1227" s="347"/>
      <c r="K1227" s="92"/>
    </row>
    <row r="1228" spans="1:11" ht="14.5">
      <c r="A1228" s="324" t="s">
        <v>3880</v>
      </c>
      <c r="B1228" s="325" t="s">
        <v>3908</v>
      </c>
      <c r="C1228" s="325">
        <v>506013</v>
      </c>
      <c r="D1228" s="336">
        <v>45990</v>
      </c>
      <c r="E1228" s="325" t="s">
        <v>3909</v>
      </c>
      <c r="F1228" s="325" t="s">
        <v>3910</v>
      </c>
      <c r="G1228" s="325"/>
      <c r="H1228" s="325" t="s">
        <v>3883</v>
      </c>
      <c r="I1228" s="339">
        <v>150</v>
      </c>
      <c r="J1228" s="347"/>
      <c r="K1228" s="92"/>
    </row>
    <row r="1229" spans="1:11" ht="14.5">
      <c r="A1229" s="324" t="s">
        <v>3330</v>
      </c>
      <c r="B1229" s="326" t="s">
        <v>4823</v>
      </c>
      <c r="C1229" s="326">
        <v>25277</v>
      </c>
      <c r="D1229" s="337">
        <v>45990</v>
      </c>
      <c r="E1229" s="326" t="s">
        <v>2998</v>
      </c>
      <c r="F1229" s="326" t="s">
        <v>4824</v>
      </c>
      <c r="G1229" s="326"/>
      <c r="H1229" s="326" t="s">
        <v>3333</v>
      </c>
      <c r="I1229" s="338">
        <v>66.14</v>
      </c>
      <c r="J1229" s="347"/>
      <c r="K1229" s="92"/>
    </row>
    <row r="1230" spans="1:11" ht="14.5">
      <c r="A1230" s="324" t="s">
        <v>3330</v>
      </c>
      <c r="B1230" s="325" t="s">
        <v>4825</v>
      </c>
      <c r="C1230" s="325">
        <v>25278</v>
      </c>
      <c r="D1230" s="337">
        <v>45990</v>
      </c>
      <c r="E1230" s="325" t="s">
        <v>2998</v>
      </c>
      <c r="F1230" s="325" t="s">
        <v>4826</v>
      </c>
      <c r="G1230" s="325"/>
      <c r="H1230" s="325" t="s">
        <v>3333</v>
      </c>
      <c r="I1230" s="339">
        <v>92.33</v>
      </c>
      <c r="J1230" s="347"/>
      <c r="K1230" s="92"/>
    </row>
    <row r="1231" spans="1:11" ht="14.5">
      <c r="A1231" s="324" t="s">
        <v>3330</v>
      </c>
      <c r="B1231" s="326" t="s">
        <v>4827</v>
      </c>
      <c r="C1231" s="326">
        <v>25279</v>
      </c>
      <c r="D1231" s="337">
        <v>45990</v>
      </c>
      <c r="E1231" s="326" t="s">
        <v>2998</v>
      </c>
      <c r="F1231" s="326" t="s">
        <v>4828</v>
      </c>
      <c r="G1231" s="326"/>
      <c r="H1231" s="326" t="s">
        <v>3333</v>
      </c>
      <c r="I1231" s="338">
        <v>290.43</v>
      </c>
      <c r="J1231" s="347"/>
      <c r="K1231" s="92"/>
    </row>
    <row r="1232" spans="1:11" ht="14.5">
      <c r="A1232" s="324" t="s">
        <v>3330</v>
      </c>
      <c r="B1232" s="325" t="s">
        <v>4829</v>
      </c>
      <c r="C1232" s="325">
        <v>25280</v>
      </c>
      <c r="D1232" s="337">
        <v>45990</v>
      </c>
      <c r="E1232" s="325" t="s">
        <v>2998</v>
      </c>
      <c r="F1232" s="325" t="s">
        <v>5132</v>
      </c>
      <c r="G1232" s="325"/>
      <c r="H1232" s="325" t="s">
        <v>3333</v>
      </c>
      <c r="I1232" s="339">
        <v>377.99</v>
      </c>
      <c r="J1232" s="347"/>
      <c r="K1232" s="92"/>
    </row>
    <row r="1233" spans="1:11" ht="14.5">
      <c r="A1233" s="324" t="s">
        <v>3957</v>
      </c>
      <c r="B1233" s="326" t="s">
        <v>4916</v>
      </c>
      <c r="C1233" s="326">
        <v>25283</v>
      </c>
      <c r="D1233" s="337">
        <v>45990</v>
      </c>
      <c r="E1233" s="326" t="s">
        <v>2998</v>
      </c>
      <c r="F1233" s="326" t="s">
        <v>4917</v>
      </c>
      <c r="G1233" s="326"/>
      <c r="H1233" s="326" t="s">
        <v>3966</v>
      </c>
      <c r="I1233" s="338">
        <v>450.35</v>
      </c>
      <c r="J1233" s="347"/>
      <c r="K1233" s="92"/>
    </row>
    <row r="1234" spans="1:11" ht="14.5">
      <c r="A1234" s="324" t="s">
        <v>3957</v>
      </c>
      <c r="B1234" s="326" t="s">
        <v>4914</v>
      </c>
      <c r="C1234" s="326">
        <v>25282</v>
      </c>
      <c r="D1234" s="337">
        <v>45990</v>
      </c>
      <c r="E1234" s="326" t="s">
        <v>2998</v>
      </c>
      <c r="F1234" s="326" t="s">
        <v>4915</v>
      </c>
      <c r="G1234" s="326"/>
      <c r="H1234" s="326" t="s">
        <v>1494</v>
      </c>
      <c r="I1234" s="338">
        <v>299.2</v>
      </c>
      <c r="J1234" s="347"/>
      <c r="K1234" s="92"/>
    </row>
    <row r="1235" spans="1:11" ht="14.5">
      <c r="A1235" s="324" t="s">
        <v>3427</v>
      </c>
      <c r="B1235" s="325" t="s">
        <v>4837</v>
      </c>
      <c r="C1235" s="325">
        <v>25276</v>
      </c>
      <c r="D1235" s="337">
        <v>45990</v>
      </c>
      <c r="E1235" s="325" t="s">
        <v>2998</v>
      </c>
      <c r="F1235" s="325" t="s">
        <v>4838</v>
      </c>
      <c r="G1235" s="325"/>
      <c r="H1235" s="325" t="s">
        <v>1487</v>
      </c>
      <c r="I1235" s="339">
        <v>1717.16</v>
      </c>
      <c r="J1235" s="347"/>
      <c r="K1235" s="92"/>
    </row>
    <row r="1236" spans="1:11" ht="14.5">
      <c r="A1236" s="324" t="s">
        <v>3427</v>
      </c>
      <c r="B1236" s="326" t="s">
        <v>4831</v>
      </c>
      <c r="C1236" s="326">
        <v>25273</v>
      </c>
      <c r="D1236" s="337">
        <v>45990</v>
      </c>
      <c r="E1236" s="326" t="s">
        <v>2998</v>
      </c>
      <c r="F1236" s="326" t="s">
        <v>4832</v>
      </c>
      <c r="G1236" s="326"/>
      <c r="H1236" s="326" t="s">
        <v>1487</v>
      </c>
      <c r="I1236" s="338">
        <v>2726.47</v>
      </c>
      <c r="J1236" s="347"/>
      <c r="K1236" s="92"/>
    </row>
    <row r="1237" spans="1:11" ht="14.5">
      <c r="A1237" s="324" t="s">
        <v>3427</v>
      </c>
      <c r="B1237" s="325" t="s">
        <v>4835</v>
      </c>
      <c r="C1237" s="325">
        <v>25275</v>
      </c>
      <c r="D1237" s="337">
        <v>45990</v>
      </c>
      <c r="E1237" s="325" t="s">
        <v>2998</v>
      </c>
      <c r="F1237" s="325" t="s">
        <v>4836</v>
      </c>
      <c r="G1237" s="325"/>
      <c r="H1237" s="325" t="s">
        <v>1487</v>
      </c>
      <c r="I1237" s="339">
        <v>3031.01</v>
      </c>
      <c r="J1237" s="347"/>
      <c r="K1237" s="92"/>
    </row>
    <row r="1238" spans="1:11" ht="14">
      <c r="A1238" s="355" t="s">
        <v>4098</v>
      </c>
      <c r="B1238" s="356" t="s">
        <v>4932</v>
      </c>
      <c r="C1238" s="356">
        <v>125292731</v>
      </c>
      <c r="D1238" s="357">
        <v>45959</v>
      </c>
      <c r="E1238" s="356" t="s">
        <v>2998</v>
      </c>
      <c r="F1238" s="356" t="s">
        <v>5842</v>
      </c>
      <c r="G1238" s="356">
        <v>36421928</v>
      </c>
      <c r="H1238" s="356" t="s">
        <v>4234</v>
      </c>
      <c r="I1238" s="361">
        <v>103.94</v>
      </c>
      <c r="J1238" s="360"/>
      <c r="K1238" s="92"/>
    </row>
    <row r="1239" spans="1:11" ht="14">
      <c r="A1239" s="355" t="s">
        <v>4098</v>
      </c>
      <c r="B1239" s="362" t="s">
        <v>4933</v>
      </c>
      <c r="C1239" s="362">
        <v>5414913838</v>
      </c>
      <c r="D1239" s="357">
        <v>45961</v>
      </c>
      <c r="E1239" s="362" t="s">
        <v>2998</v>
      </c>
      <c r="F1239" s="362" t="s">
        <v>5541</v>
      </c>
      <c r="G1239" s="362">
        <v>36562939</v>
      </c>
      <c r="H1239" s="362" t="s">
        <v>4138</v>
      </c>
      <c r="I1239" s="364">
        <v>416.16</v>
      </c>
      <c r="J1239" s="360"/>
      <c r="K1239" s="92"/>
    </row>
    <row r="1240" spans="1:11" ht="14">
      <c r="A1240" s="355" t="s">
        <v>4098</v>
      </c>
      <c r="B1240" s="356" t="s">
        <v>4933</v>
      </c>
      <c r="C1240" s="362">
        <v>5414913838</v>
      </c>
      <c r="D1240" s="357">
        <v>45961</v>
      </c>
      <c r="E1240" s="356" t="s">
        <v>2998</v>
      </c>
      <c r="F1240" s="362" t="s">
        <v>4934</v>
      </c>
      <c r="G1240" s="356">
        <v>36562939</v>
      </c>
      <c r="H1240" s="356" t="s">
        <v>4138</v>
      </c>
      <c r="I1240" s="361">
        <v>25.51</v>
      </c>
      <c r="J1240" s="360"/>
      <c r="K1240" s="92"/>
    </row>
    <row r="1241" spans="1:11" ht="14.5">
      <c r="A1241" s="324" t="s">
        <v>3292</v>
      </c>
      <c r="B1241" s="325" t="s">
        <v>4760</v>
      </c>
      <c r="C1241" s="325">
        <v>25268</v>
      </c>
      <c r="D1241" s="337">
        <v>45995</v>
      </c>
      <c r="E1241" s="325" t="s">
        <v>2998</v>
      </c>
      <c r="F1241" s="325" t="s">
        <v>4761</v>
      </c>
      <c r="G1241" s="325"/>
      <c r="H1241" s="325" t="s">
        <v>1485</v>
      </c>
      <c r="I1241" s="339">
        <v>2168.94</v>
      </c>
      <c r="J1241" s="347"/>
      <c r="K1241" s="92"/>
    </row>
    <row r="1242" spans="1:11" ht="14.5">
      <c r="A1242" s="324" t="s">
        <v>3292</v>
      </c>
      <c r="B1242" s="326" t="s">
        <v>4771</v>
      </c>
      <c r="C1242" s="326">
        <v>25270</v>
      </c>
      <c r="D1242" s="337">
        <v>45995</v>
      </c>
      <c r="E1242" s="326" t="s">
        <v>2998</v>
      </c>
      <c r="F1242" s="326" t="s">
        <v>4772</v>
      </c>
      <c r="G1242" s="326"/>
      <c r="H1242" s="326" t="s">
        <v>1485</v>
      </c>
      <c r="I1242" s="338">
        <v>1890.55</v>
      </c>
      <c r="J1242" s="347"/>
      <c r="K1242" s="92"/>
    </row>
    <row r="1243" spans="1:11" ht="14.5">
      <c r="A1243" s="324" t="s">
        <v>3292</v>
      </c>
      <c r="B1243" s="325" t="s">
        <v>4773</v>
      </c>
      <c r="C1243" s="325">
        <v>25271</v>
      </c>
      <c r="D1243" s="337">
        <v>45995</v>
      </c>
      <c r="E1243" s="325" t="s">
        <v>2998</v>
      </c>
      <c r="F1243" s="325" t="s">
        <v>4774</v>
      </c>
      <c r="G1243" s="325"/>
      <c r="H1243" s="325" t="s">
        <v>1485</v>
      </c>
      <c r="I1243" s="339">
        <v>1385.75</v>
      </c>
      <c r="J1243" s="347"/>
      <c r="K1243" s="92"/>
    </row>
    <row r="1244" spans="1:11" ht="14">
      <c r="A1244" s="355" t="s">
        <v>4098</v>
      </c>
      <c r="B1244" s="362" t="s">
        <v>4935</v>
      </c>
      <c r="C1244" s="356">
        <v>5414913900</v>
      </c>
      <c r="D1244" s="363">
        <v>45961</v>
      </c>
      <c r="E1244" s="362" t="s">
        <v>2998</v>
      </c>
      <c r="F1244" s="362" t="s">
        <v>4934</v>
      </c>
      <c r="G1244" s="362">
        <v>36562939</v>
      </c>
      <c r="H1244" s="362" t="s">
        <v>4138</v>
      </c>
      <c r="I1244" s="364">
        <v>19.93</v>
      </c>
      <c r="J1244" s="360"/>
      <c r="K1244" s="92"/>
    </row>
    <row r="1245" spans="1:11" ht="28">
      <c r="A1245" s="355" t="s">
        <v>4098</v>
      </c>
      <c r="B1245" s="362" t="s">
        <v>4936</v>
      </c>
      <c r="C1245" s="362">
        <v>102600285</v>
      </c>
      <c r="D1245" s="363">
        <v>45972</v>
      </c>
      <c r="E1245" s="362" t="s">
        <v>2998</v>
      </c>
      <c r="F1245" s="362" t="s">
        <v>4937</v>
      </c>
      <c r="G1245" s="362">
        <v>46259317</v>
      </c>
      <c r="H1245" s="362" t="s">
        <v>4938</v>
      </c>
      <c r="I1245" s="364">
        <v>461.5</v>
      </c>
      <c r="J1245" s="360"/>
      <c r="K1245" s="92"/>
    </row>
    <row r="1246" spans="1:11" ht="29">
      <c r="A1246" s="324" t="s">
        <v>3957</v>
      </c>
      <c r="B1246" s="326" t="s">
        <v>4880</v>
      </c>
      <c r="C1246" s="326">
        <v>1125</v>
      </c>
      <c r="D1246" s="337">
        <v>45995</v>
      </c>
      <c r="E1246" s="326" t="s">
        <v>2998</v>
      </c>
      <c r="F1246" s="326" t="s">
        <v>4881</v>
      </c>
      <c r="G1246" s="326">
        <v>37056069</v>
      </c>
      <c r="H1246" s="326" t="s">
        <v>4021</v>
      </c>
      <c r="I1246" s="338">
        <v>189</v>
      </c>
      <c r="J1246" s="347"/>
      <c r="K1246" s="92"/>
    </row>
    <row r="1247" spans="1:11" ht="14.5">
      <c r="A1247" s="324" t="s">
        <v>2996</v>
      </c>
      <c r="B1247" s="326" t="s">
        <v>5025</v>
      </c>
      <c r="C1247" s="326">
        <v>20250017</v>
      </c>
      <c r="D1247" s="337">
        <v>45995</v>
      </c>
      <c r="E1247" s="326" t="s">
        <v>2998</v>
      </c>
      <c r="F1247" s="326" t="s">
        <v>5026</v>
      </c>
      <c r="G1247" s="326">
        <v>57091561</v>
      </c>
      <c r="H1247" s="326" t="s">
        <v>5027</v>
      </c>
      <c r="I1247" s="338">
        <v>995</v>
      </c>
      <c r="J1247" s="347"/>
      <c r="K1247" s="92"/>
    </row>
    <row r="1248" spans="1:11" ht="14.5">
      <c r="A1248" s="324" t="s">
        <v>3221</v>
      </c>
      <c r="B1248" s="325" t="s">
        <v>5118</v>
      </c>
      <c r="C1248" s="325">
        <v>2102511001</v>
      </c>
      <c r="D1248" s="337">
        <v>45995</v>
      </c>
      <c r="E1248" s="325" t="s">
        <v>2998</v>
      </c>
      <c r="F1248" s="325" t="s">
        <v>5119</v>
      </c>
      <c r="G1248" s="325">
        <v>36660841</v>
      </c>
      <c r="H1248" s="325" t="s">
        <v>3262</v>
      </c>
      <c r="I1248" s="339">
        <v>906</v>
      </c>
      <c r="J1248" s="347"/>
      <c r="K1248" s="92"/>
    </row>
    <row r="1249" spans="1:11" ht="14.5">
      <c r="A1249" s="324" t="s">
        <v>3742</v>
      </c>
      <c r="B1249" s="325" t="s">
        <v>5237</v>
      </c>
      <c r="C1249" s="325">
        <v>202522</v>
      </c>
      <c r="D1249" s="337">
        <v>45995</v>
      </c>
      <c r="E1249" s="325" t="s">
        <v>2998</v>
      </c>
      <c r="F1249" s="325" t="s">
        <v>5238</v>
      </c>
      <c r="G1249" s="325">
        <v>35171979</v>
      </c>
      <c r="H1249" s="325" t="s">
        <v>3060</v>
      </c>
      <c r="I1249" s="339">
        <v>465</v>
      </c>
      <c r="J1249" s="347"/>
      <c r="K1249" s="92"/>
    </row>
    <row r="1250" spans="1:11" ht="14.5">
      <c r="A1250" s="324" t="s">
        <v>3057</v>
      </c>
      <c r="B1250" s="325" t="s">
        <v>5042</v>
      </c>
      <c r="C1250" s="325">
        <v>202521</v>
      </c>
      <c r="D1250" s="337">
        <v>45995</v>
      </c>
      <c r="E1250" s="325" t="s">
        <v>2998</v>
      </c>
      <c r="F1250" s="325" t="s">
        <v>5043</v>
      </c>
      <c r="G1250" s="325">
        <v>35171979</v>
      </c>
      <c r="H1250" s="325" t="s">
        <v>3060</v>
      </c>
      <c r="I1250" s="339">
        <v>450</v>
      </c>
      <c r="J1250" s="347"/>
      <c r="K1250" s="92"/>
    </row>
    <row r="1251" spans="1:11" ht="14">
      <c r="A1251" s="355" t="s">
        <v>4098</v>
      </c>
      <c r="B1251" s="362" t="s">
        <v>5368</v>
      </c>
      <c r="C1251" s="356">
        <v>20250008</v>
      </c>
      <c r="D1251" s="363">
        <v>45995</v>
      </c>
      <c r="E1251" s="362" t="s">
        <v>2998</v>
      </c>
      <c r="F1251" s="362" t="s">
        <v>5369</v>
      </c>
      <c r="G1251" s="362">
        <v>47700769</v>
      </c>
      <c r="H1251" s="362" t="s">
        <v>4163</v>
      </c>
      <c r="I1251" s="364">
        <v>96</v>
      </c>
      <c r="J1251" s="360"/>
      <c r="K1251" s="92"/>
    </row>
    <row r="1252" spans="1:11" ht="14">
      <c r="A1252" s="355" t="s">
        <v>4098</v>
      </c>
      <c r="B1252" s="356" t="s">
        <v>5382</v>
      </c>
      <c r="C1252" s="356">
        <v>20251110</v>
      </c>
      <c r="D1252" s="363">
        <v>45995</v>
      </c>
      <c r="E1252" s="356" t="s">
        <v>2998</v>
      </c>
      <c r="F1252" s="356" t="s">
        <v>5843</v>
      </c>
      <c r="G1252" s="356">
        <v>52183815</v>
      </c>
      <c r="H1252" s="356" t="s">
        <v>4102</v>
      </c>
      <c r="I1252" s="361">
        <v>196.8</v>
      </c>
      <c r="J1252" s="360"/>
      <c r="K1252" s="92"/>
    </row>
    <row r="1253" spans="1:11" ht="14.5">
      <c r="A1253" s="327" t="s">
        <v>5023</v>
      </c>
      <c r="B1253" s="325" t="s">
        <v>4426</v>
      </c>
      <c r="C1253" s="325">
        <v>20250014</v>
      </c>
      <c r="D1253" s="336">
        <v>45891</v>
      </c>
      <c r="E1253" s="325" t="s">
        <v>2998</v>
      </c>
      <c r="F1253" s="325" t="s">
        <v>5803</v>
      </c>
      <c r="G1253" s="325">
        <v>53630599</v>
      </c>
      <c r="H1253" s="325" t="s">
        <v>4257</v>
      </c>
      <c r="I1253" s="340">
        <v>139</v>
      </c>
      <c r="J1253" s="347"/>
      <c r="K1253" s="92"/>
    </row>
    <row r="1254" spans="1:11" ht="14.5">
      <c r="A1254" s="327" t="s">
        <v>5023</v>
      </c>
      <c r="B1254" s="325" t="s">
        <v>5154</v>
      </c>
      <c r="C1254" s="325">
        <v>25288</v>
      </c>
      <c r="D1254" s="336">
        <v>46000</v>
      </c>
      <c r="E1254" s="325" t="s">
        <v>2998</v>
      </c>
      <c r="F1254" s="325" t="s">
        <v>5155</v>
      </c>
      <c r="G1254" s="325"/>
      <c r="H1254" s="325" t="s">
        <v>1488</v>
      </c>
      <c r="I1254" s="339">
        <v>149.12</v>
      </c>
      <c r="J1254" s="347"/>
      <c r="K1254" s="92"/>
    </row>
    <row r="1255" spans="1:11" ht="14">
      <c r="A1255" s="355" t="s">
        <v>4098</v>
      </c>
      <c r="B1255" s="362" t="s">
        <v>5374</v>
      </c>
      <c r="C1255" s="356">
        <v>2025015435</v>
      </c>
      <c r="D1255" s="363">
        <v>45995</v>
      </c>
      <c r="E1255" s="362" t="s">
        <v>2998</v>
      </c>
      <c r="F1255" s="362" t="s">
        <v>5375</v>
      </c>
      <c r="G1255" s="362">
        <v>53747780</v>
      </c>
      <c r="H1255" s="362" t="s">
        <v>5376</v>
      </c>
      <c r="I1255" s="364">
        <v>44.22</v>
      </c>
      <c r="J1255" s="360"/>
      <c r="K1255" s="92"/>
    </row>
    <row r="1256" spans="1:11" ht="14">
      <c r="A1256" s="355" t="s">
        <v>4098</v>
      </c>
      <c r="B1256" s="356" t="s">
        <v>5348</v>
      </c>
      <c r="C1256" s="356">
        <v>7100133296</v>
      </c>
      <c r="D1256" s="363">
        <v>45995</v>
      </c>
      <c r="E1256" s="356" t="s">
        <v>2998</v>
      </c>
      <c r="F1256" s="356" t="s">
        <v>5844</v>
      </c>
      <c r="G1256" s="356">
        <v>47259116</v>
      </c>
      <c r="H1256" s="356" t="s">
        <v>5349</v>
      </c>
      <c r="I1256" s="365">
        <v>149.11000000000001</v>
      </c>
      <c r="J1256" s="360"/>
      <c r="K1256" s="92"/>
    </row>
    <row r="1257" spans="1:11" ht="29">
      <c r="A1257" s="324" t="s">
        <v>4621</v>
      </c>
      <c r="B1257" s="326" t="s">
        <v>5415</v>
      </c>
      <c r="C1257" s="326">
        <v>25315</v>
      </c>
      <c r="D1257" s="337">
        <v>45968</v>
      </c>
      <c r="E1257" s="326" t="s">
        <v>2998</v>
      </c>
      <c r="F1257" s="326" t="s">
        <v>5414</v>
      </c>
      <c r="G1257" s="326"/>
      <c r="H1257" s="325" t="s">
        <v>4141</v>
      </c>
      <c r="I1257" s="338">
        <v>341.86</v>
      </c>
      <c r="J1257" s="347"/>
      <c r="K1257" s="92"/>
    </row>
    <row r="1258" spans="1:11" ht="14">
      <c r="A1258" s="355" t="s">
        <v>4098</v>
      </c>
      <c r="B1258" s="362" t="s">
        <v>5845</v>
      </c>
      <c r="C1258" s="362"/>
      <c r="D1258" s="363">
        <v>45995</v>
      </c>
      <c r="E1258" s="362" t="s">
        <v>2998</v>
      </c>
      <c r="F1258" s="362" t="s">
        <v>5709</v>
      </c>
      <c r="G1258" s="362">
        <v>31811671</v>
      </c>
      <c r="H1258" s="356" t="s">
        <v>4447</v>
      </c>
      <c r="I1258" s="364">
        <v>1300</v>
      </c>
      <c r="J1258" s="372"/>
      <c r="K1258" s="92"/>
    </row>
    <row r="1259" spans="1:11" ht="29">
      <c r="A1259" s="324" t="s">
        <v>3880</v>
      </c>
      <c r="B1259" s="325" t="s">
        <v>5325</v>
      </c>
      <c r="C1259" s="325">
        <v>20250013</v>
      </c>
      <c r="D1259" s="337">
        <v>46001</v>
      </c>
      <c r="E1259" s="325" t="s">
        <v>2998</v>
      </c>
      <c r="F1259" s="325" t="s">
        <v>5326</v>
      </c>
      <c r="G1259" s="325">
        <v>35546581</v>
      </c>
      <c r="H1259" s="325" t="s">
        <v>3800</v>
      </c>
      <c r="I1259" s="339">
        <v>840</v>
      </c>
      <c r="J1259" s="347"/>
      <c r="K1259" s="92"/>
    </row>
    <row r="1260" spans="1:11" ht="14.5">
      <c r="A1260" s="327" t="s">
        <v>3164</v>
      </c>
      <c r="B1260" s="326" t="s">
        <v>5107</v>
      </c>
      <c r="C1260" s="326">
        <v>25295</v>
      </c>
      <c r="D1260" s="337">
        <v>46000</v>
      </c>
      <c r="E1260" s="326" t="s">
        <v>2998</v>
      </c>
      <c r="F1260" s="326" t="s">
        <v>5106</v>
      </c>
      <c r="G1260" s="326"/>
      <c r="H1260" s="326" t="s">
        <v>3172</v>
      </c>
      <c r="I1260" s="338">
        <v>64.8</v>
      </c>
      <c r="J1260" s="347"/>
      <c r="K1260" s="92"/>
    </row>
    <row r="1261" spans="1:11" ht="14.5">
      <c r="A1261" s="327" t="s">
        <v>3164</v>
      </c>
      <c r="B1261" s="325" t="s">
        <v>5105</v>
      </c>
      <c r="C1261" s="325">
        <v>25294</v>
      </c>
      <c r="D1261" s="337">
        <v>46000</v>
      </c>
      <c r="E1261" s="325" t="s">
        <v>2998</v>
      </c>
      <c r="F1261" s="325" t="s">
        <v>5106</v>
      </c>
      <c r="G1261" s="325"/>
      <c r="H1261" s="325" t="s">
        <v>1483</v>
      </c>
      <c r="I1261" s="339">
        <v>1099.06</v>
      </c>
      <c r="J1261" s="347"/>
      <c r="K1261" s="92"/>
    </row>
    <row r="1262" spans="1:11" ht="14.5">
      <c r="A1262" s="324" t="s">
        <v>3221</v>
      </c>
      <c r="B1262" s="325" t="s">
        <v>5120</v>
      </c>
      <c r="C1262" s="325">
        <v>25289</v>
      </c>
      <c r="D1262" s="337">
        <v>46000</v>
      </c>
      <c r="E1262" s="325" t="s">
        <v>2998</v>
      </c>
      <c r="F1262" s="325" t="s">
        <v>5121</v>
      </c>
      <c r="G1262" s="325"/>
      <c r="H1262" s="325" t="s">
        <v>3228</v>
      </c>
      <c r="I1262" s="339">
        <v>182.2</v>
      </c>
      <c r="J1262" s="347"/>
      <c r="K1262" s="92"/>
    </row>
    <row r="1263" spans="1:11" ht="14.5">
      <c r="A1263" s="324" t="s">
        <v>3221</v>
      </c>
      <c r="B1263" s="325" t="s">
        <v>5122</v>
      </c>
      <c r="C1263" s="325">
        <v>25290</v>
      </c>
      <c r="D1263" s="337">
        <v>46000</v>
      </c>
      <c r="E1263" s="325" t="s">
        <v>2998</v>
      </c>
      <c r="F1263" s="325" t="s">
        <v>5121</v>
      </c>
      <c r="G1263" s="325"/>
      <c r="H1263" s="325" t="s">
        <v>5123</v>
      </c>
      <c r="I1263" s="339">
        <v>2404.7199999999998</v>
      </c>
      <c r="J1263" s="347"/>
      <c r="K1263" s="92"/>
    </row>
    <row r="1264" spans="1:11" ht="14.5">
      <c r="A1264" s="327" t="s">
        <v>3455</v>
      </c>
      <c r="B1264" s="326" t="s">
        <v>5157</v>
      </c>
      <c r="C1264" s="326">
        <v>25296</v>
      </c>
      <c r="D1264" s="337">
        <v>46000</v>
      </c>
      <c r="E1264" s="326" t="s">
        <v>2998</v>
      </c>
      <c r="F1264" s="326" t="s">
        <v>5158</v>
      </c>
      <c r="G1264" s="326"/>
      <c r="H1264" s="326" t="s">
        <v>1488</v>
      </c>
      <c r="I1264" s="338">
        <v>1036.99</v>
      </c>
      <c r="J1264" s="347"/>
      <c r="K1264" s="92"/>
    </row>
    <row r="1265" spans="1:11" ht="42">
      <c r="A1265" s="355" t="s">
        <v>4098</v>
      </c>
      <c r="B1265" s="356" t="s">
        <v>5606</v>
      </c>
      <c r="C1265" s="356" t="s">
        <v>5606</v>
      </c>
      <c r="D1265" s="357">
        <v>46000</v>
      </c>
      <c r="E1265" s="356" t="s">
        <v>2998</v>
      </c>
      <c r="F1265" s="358" t="s">
        <v>5607</v>
      </c>
      <c r="G1265" s="356"/>
      <c r="H1265" s="358" t="s">
        <v>5579</v>
      </c>
      <c r="I1265" s="361">
        <f>12149.44+170.89</f>
        <v>12320.33</v>
      </c>
      <c r="J1265" s="360"/>
      <c r="K1265" s="92"/>
    </row>
    <row r="1266" spans="1:11" ht="14.5">
      <c r="A1266" s="327" t="s">
        <v>5023</v>
      </c>
      <c r="B1266" s="325" t="s">
        <v>4567</v>
      </c>
      <c r="C1266" s="325">
        <v>2025014</v>
      </c>
      <c r="D1266" s="336">
        <v>45944</v>
      </c>
      <c r="E1266" s="325" t="s">
        <v>2998</v>
      </c>
      <c r="F1266" s="325" t="s">
        <v>5602</v>
      </c>
      <c r="G1266" s="325">
        <v>37786661</v>
      </c>
      <c r="H1266" s="325" t="s">
        <v>4568</v>
      </c>
      <c r="I1266" s="339">
        <v>150</v>
      </c>
      <c r="J1266" s="347"/>
      <c r="K1266" s="92"/>
    </row>
    <row r="1267" spans="1:11" ht="14.5">
      <c r="A1267" s="327" t="s">
        <v>5023</v>
      </c>
      <c r="B1267" s="325" t="s">
        <v>5154</v>
      </c>
      <c r="C1267" s="325">
        <v>25288</v>
      </c>
      <c r="D1267" s="336">
        <v>45968</v>
      </c>
      <c r="E1267" s="325" t="s">
        <v>2998</v>
      </c>
      <c r="F1267" s="325" t="s">
        <v>5155</v>
      </c>
      <c r="G1267" s="325"/>
      <c r="H1267" s="325" t="s">
        <v>1488</v>
      </c>
      <c r="I1267" s="339">
        <f>341.86-183.31</f>
        <v>158.55000000000001</v>
      </c>
      <c r="J1267" s="347"/>
      <c r="K1267" s="92"/>
    </row>
    <row r="1268" spans="1:11" ht="14.5">
      <c r="A1268" s="327" t="s">
        <v>5023</v>
      </c>
      <c r="B1268" s="326" t="s">
        <v>5156</v>
      </c>
      <c r="C1268" s="326">
        <v>25287</v>
      </c>
      <c r="D1268" s="337">
        <v>45968</v>
      </c>
      <c r="E1268" s="326" t="s">
        <v>2998</v>
      </c>
      <c r="F1268" s="326" t="s">
        <v>5155</v>
      </c>
      <c r="G1268" s="326"/>
      <c r="H1268" s="326" t="s">
        <v>3484</v>
      </c>
      <c r="I1268" s="338">
        <f>205.3-4.57+1.63</f>
        <v>202.36</v>
      </c>
      <c r="J1268" s="347"/>
      <c r="K1268" s="92"/>
    </row>
    <row r="1269" spans="1:11" ht="14">
      <c r="A1269" s="355" t="s">
        <v>4098</v>
      </c>
      <c r="B1269" s="356" t="s">
        <v>5350</v>
      </c>
      <c r="C1269" s="356">
        <v>250100192</v>
      </c>
      <c r="D1269" s="357">
        <v>45996</v>
      </c>
      <c r="E1269" s="356" t="s">
        <v>2998</v>
      </c>
      <c r="F1269" s="356" t="s">
        <v>5846</v>
      </c>
      <c r="G1269" s="356">
        <v>47209097</v>
      </c>
      <c r="H1269" s="356" t="s">
        <v>4170</v>
      </c>
      <c r="I1269" s="361">
        <v>384</v>
      </c>
      <c r="J1269" s="360"/>
      <c r="K1269" s="92"/>
    </row>
    <row r="1270" spans="1:11" ht="14.5">
      <c r="A1270" s="324" t="s">
        <v>3880</v>
      </c>
      <c r="B1270" s="326" t="s">
        <v>5297</v>
      </c>
      <c r="C1270" s="326">
        <v>250026</v>
      </c>
      <c r="D1270" s="336">
        <v>46001</v>
      </c>
      <c r="E1270" s="326" t="s">
        <v>2998</v>
      </c>
      <c r="F1270" s="326" t="s">
        <v>5298</v>
      </c>
      <c r="G1270" s="326">
        <v>32694709</v>
      </c>
      <c r="H1270" s="326" t="s">
        <v>3794</v>
      </c>
      <c r="I1270" s="338">
        <v>420</v>
      </c>
      <c r="J1270" s="347"/>
      <c r="K1270" s="92"/>
    </row>
    <row r="1271" spans="1:11" ht="43.5">
      <c r="A1271" s="324" t="s">
        <v>3057</v>
      </c>
      <c r="B1271" s="325" t="s">
        <v>5056</v>
      </c>
      <c r="C1271" s="325">
        <v>92025</v>
      </c>
      <c r="D1271" s="336">
        <v>46001</v>
      </c>
      <c r="E1271" s="325" t="s">
        <v>2998</v>
      </c>
      <c r="F1271" s="325" t="s">
        <v>5057</v>
      </c>
      <c r="G1271" s="325">
        <v>42177570</v>
      </c>
      <c r="H1271" s="325" t="s">
        <v>4134</v>
      </c>
      <c r="I1271" s="339">
        <v>120</v>
      </c>
      <c r="J1271" s="347"/>
      <c r="K1271" s="92"/>
    </row>
    <row r="1272" spans="1:11" ht="43.5">
      <c r="A1272" s="324" t="s">
        <v>3742</v>
      </c>
      <c r="B1272" s="326" t="s">
        <v>5253</v>
      </c>
      <c r="C1272" s="326">
        <v>102025</v>
      </c>
      <c r="D1272" s="336">
        <v>46001</v>
      </c>
      <c r="E1272" s="326" t="s">
        <v>2998</v>
      </c>
      <c r="F1272" s="326" t="s">
        <v>5254</v>
      </c>
      <c r="G1272" s="326">
        <v>42177570</v>
      </c>
      <c r="H1272" s="326" t="s">
        <v>4134</v>
      </c>
      <c r="I1272" s="338">
        <v>120</v>
      </c>
      <c r="J1272" s="347"/>
      <c r="K1272" s="92"/>
    </row>
    <row r="1273" spans="1:11" ht="14.5">
      <c r="A1273" s="324" t="s">
        <v>3880</v>
      </c>
      <c r="B1273" s="326" t="s">
        <v>5303</v>
      </c>
      <c r="C1273" s="326">
        <v>25299</v>
      </c>
      <c r="D1273" s="337">
        <v>46001</v>
      </c>
      <c r="E1273" s="326" t="s">
        <v>2998</v>
      </c>
      <c r="F1273" s="326" t="s">
        <v>5304</v>
      </c>
      <c r="G1273" s="326"/>
      <c r="H1273" s="326" t="s">
        <v>3923</v>
      </c>
      <c r="I1273" s="338">
        <v>803.71</v>
      </c>
      <c r="J1273" s="347"/>
      <c r="K1273" s="92"/>
    </row>
    <row r="1274" spans="1:11" ht="14.5">
      <c r="A1274" s="324" t="s">
        <v>3880</v>
      </c>
      <c r="B1274" s="326" t="s">
        <v>5301</v>
      </c>
      <c r="C1274" s="326">
        <v>25298</v>
      </c>
      <c r="D1274" s="337">
        <v>46001</v>
      </c>
      <c r="E1274" s="326" t="s">
        <v>2998</v>
      </c>
      <c r="F1274" s="326" t="s">
        <v>5302</v>
      </c>
      <c r="G1274" s="326"/>
      <c r="H1274" s="326" t="s">
        <v>3923</v>
      </c>
      <c r="I1274" s="338">
        <v>918.54</v>
      </c>
      <c r="J1274" s="347"/>
      <c r="K1274" s="92"/>
    </row>
    <row r="1275" spans="1:11" ht="14.5">
      <c r="A1275" s="324" t="s">
        <v>3569</v>
      </c>
      <c r="B1275" s="325" t="s">
        <v>5221</v>
      </c>
      <c r="C1275" s="325">
        <v>1122025</v>
      </c>
      <c r="D1275" s="336">
        <v>46007</v>
      </c>
      <c r="E1275" s="325" t="s">
        <v>2998</v>
      </c>
      <c r="F1275" s="325" t="s">
        <v>5222</v>
      </c>
      <c r="G1275" s="325">
        <v>46229663</v>
      </c>
      <c r="H1275" s="325" t="s">
        <v>3723</v>
      </c>
      <c r="I1275" s="339">
        <v>600</v>
      </c>
      <c r="J1275" s="347"/>
      <c r="K1275" s="92"/>
    </row>
    <row r="1276" spans="1:11" ht="14.5">
      <c r="A1276" s="324" t="s">
        <v>3569</v>
      </c>
      <c r="B1276" s="326" t="s">
        <v>5174</v>
      </c>
      <c r="C1276" s="326">
        <v>112025</v>
      </c>
      <c r="D1276" s="336">
        <v>46001</v>
      </c>
      <c r="E1276" s="326" t="s">
        <v>2998</v>
      </c>
      <c r="F1276" s="326" t="s">
        <v>5175</v>
      </c>
      <c r="G1276" s="326">
        <v>46229663</v>
      </c>
      <c r="H1276" s="326" t="s">
        <v>3723</v>
      </c>
      <c r="I1276" s="338">
        <v>651</v>
      </c>
      <c r="J1276" s="347"/>
      <c r="K1276" s="92"/>
    </row>
    <row r="1277" spans="1:11" ht="29">
      <c r="A1277" s="324" t="s">
        <v>4621</v>
      </c>
      <c r="B1277" s="326" t="s">
        <v>5415</v>
      </c>
      <c r="C1277" s="326">
        <v>25315</v>
      </c>
      <c r="D1277" s="337">
        <v>46020</v>
      </c>
      <c r="E1277" s="326" t="s">
        <v>2998</v>
      </c>
      <c r="F1277" s="326" t="s">
        <v>5414</v>
      </c>
      <c r="G1277" s="326"/>
      <c r="H1277" s="325" t="s">
        <v>4141</v>
      </c>
      <c r="I1277" s="338">
        <v>3.43</v>
      </c>
      <c r="J1277" s="347"/>
      <c r="K1277" s="92"/>
    </row>
    <row r="1278" spans="1:11" ht="14">
      <c r="A1278" s="355" t="s">
        <v>4098</v>
      </c>
      <c r="B1278" s="362" t="s">
        <v>5351</v>
      </c>
      <c r="C1278" s="362">
        <v>2025531</v>
      </c>
      <c r="D1278" s="357">
        <v>46001</v>
      </c>
      <c r="E1278" s="362" t="s">
        <v>2998</v>
      </c>
      <c r="F1278" s="362" t="s">
        <v>5352</v>
      </c>
      <c r="G1278" s="362">
        <v>52517268</v>
      </c>
      <c r="H1278" s="362" t="s">
        <v>4342</v>
      </c>
      <c r="I1278" s="364">
        <v>112</v>
      </c>
      <c r="J1278" s="360"/>
      <c r="K1278" s="92"/>
    </row>
    <row r="1279" spans="1:11" ht="14.5">
      <c r="A1279" s="324" t="s">
        <v>3742</v>
      </c>
      <c r="B1279" s="326" t="s">
        <v>5259</v>
      </c>
      <c r="C1279" s="326">
        <v>512002004</v>
      </c>
      <c r="D1279" s="337">
        <v>46002</v>
      </c>
      <c r="E1279" s="326" t="s">
        <v>4895</v>
      </c>
      <c r="F1279" s="326" t="s">
        <v>5260</v>
      </c>
      <c r="G1279" s="326"/>
      <c r="H1279" s="326" t="s">
        <v>3060</v>
      </c>
      <c r="I1279" s="338">
        <v>75</v>
      </c>
      <c r="J1279" s="347"/>
      <c r="K1279" s="92"/>
    </row>
    <row r="1280" spans="1:11" ht="14.5">
      <c r="A1280" s="324" t="s">
        <v>3742</v>
      </c>
      <c r="B1280" s="325" t="s">
        <v>5241</v>
      </c>
      <c r="C1280" s="325">
        <v>512002004</v>
      </c>
      <c r="D1280" s="337">
        <v>46002</v>
      </c>
      <c r="E1280" s="325" t="s">
        <v>5242</v>
      </c>
      <c r="F1280" s="325" t="s">
        <v>5243</v>
      </c>
      <c r="G1280" s="325"/>
      <c r="H1280" s="325" t="s">
        <v>3060</v>
      </c>
      <c r="I1280" s="339">
        <v>190.57</v>
      </c>
      <c r="J1280" s="347"/>
      <c r="K1280" s="92"/>
    </row>
    <row r="1281" spans="1:11" ht="14.5">
      <c r="A1281" s="324" t="s">
        <v>3742</v>
      </c>
      <c r="B1281" s="325" t="s">
        <v>5257</v>
      </c>
      <c r="C1281" s="325">
        <v>512002004</v>
      </c>
      <c r="D1281" s="337">
        <v>46002</v>
      </c>
      <c r="E1281" s="325" t="s">
        <v>4961</v>
      </c>
      <c r="F1281" s="325" t="s">
        <v>5258</v>
      </c>
      <c r="G1281" s="325"/>
      <c r="H1281" s="325" t="s">
        <v>3060</v>
      </c>
      <c r="I1281" s="339">
        <v>30</v>
      </c>
      <c r="J1281" s="347"/>
      <c r="K1281" s="92"/>
    </row>
    <row r="1282" spans="1:11" ht="14.5">
      <c r="A1282" s="324" t="s">
        <v>3880</v>
      </c>
      <c r="B1282" s="325" t="s">
        <v>5322</v>
      </c>
      <c r="C1282" s="325">
        <v>512008016</v>
      </c>
      <c r="D1282" s="337">
        <v>46002</v>
      </c>
      <c r="E1282" s="325" t="s">
        <v>3552</v>
      </c>
      <c r="F1282" s="325" t="s">
        <v>5323</v>
      </c>
      <c r="G1282" s="325"/>
      <c r="H1282" s="325" t="s">
        <v>3883</v>
      </c>
      <c r="I1282" s="339">
        <v>49.99</v>
      </c>
      <c r="J1282" s="347"/>
      <c r="K1282" s="92"/>
    </row>
    <row r="1283" spans="1:11" ht="14.5">
      <c r="A1283" s="324" t="s">
        <v>3880</v>
      </c>
      <c r="B1283" s="325" t="s">
        <v>5273</v>
      </c>
      <c r="C1283" s="325">
        <v>512008016</v>
      </c>
      <c r="D1283" s="337">
        <v>46002</v>
      </c>
      <c r="E1283" s="325" t="s">
        <v>3290</v>
      </c>
      <c r="F1283" s="325" t="s">
        <v>5274</v>
      </c>
      <c r="G1283" s="325"/>
      <c r="H1283" s="325" t="s">
        <v>3883</v>
      </c>
      <c r="I1283" s="339">
        <v>522.5</v>
      </c>
      <c r="J1283" s="347"/>
      <c r="K1283" s="92"/>
    </row>
    <row r="1284" spans="1:11" ht="14.5">
      <c r="A1284" s="324" t="s">
        <v>3880</v>
      </c>
      <c r="B1284" s="326" t="s">
        <v>5271</v>
      </c>
      <c r="C1284" s="326">
        <v>512008016</v>
      </c>
      <c r="D1284" s="337">
        <v>46002</v>
      </c>
      <c r="E1284" s="326" t="s">
        <v>4575</v>
      </c>
      <c r="F1284" s="326" t="s">
        <v>5272</v>
      </c>
      <c r="G1284" s="326"/>
      <c r="H1284" s="326" t="s">
        <v>3883</v>
      </c>
      <c r="I1284" s="338">
        <v>230.65</v>
      </c>
      <c r="J1284" s="347"/>
      <c r="K1284" s="92"/>
    </row>
    <row r="1285" spans="1:11" ht="14.5">
      <c r="A1285" s="324" t="s">
        <v>3880</v>
      </c>
      <c r="B1285" s="325" t="s">
        <v>5293</v>
      </c>
      <c r="C1285" s="325">
        <v>512008016</v>
      </c>
      <c r="D1285" s="337">
        <v>46002</v>
      </c>
      <c r="E1285" s="325" t="s">
        <v>3162</v>
      </c>
      <c r="F1285" s="325" t="s">
        <v>5292</v>
      </c>
      <c r="G1285" s="325"/>
      <c r="H1285" s="325" t="s">
        <v>3883</v>
      </c>
      <c r="I1285" s="339">
        <v>20.399999999999999</v>
      </c>
      <c r="J1285" s="347"/>
      <c r="K1285" s="92"/>
    </row>
    <row r="1286" spans="1:11" ht="14.5">
      <c r="A1286" s="324" t="s">
        <v>3880</v>
      </c>
      <c r="B1286" s="326" t="s">
        <v>5291</v>
      </c>
      <c r="C1286" s="326">
        <v>512008016</v>
      </c>
      <c r="D1286" s="337">
        <v>46002</v>
      </c>
      <c r="E1286" s="326" t="s">
        <v>4698</v>
      </c>
      <c r="F1286" s="326" t="s">
        <v>5292</v>
      </c>
      <c r="G1286" s="326"/>
      <c r="H1286" s="326" t="s">
        <v>3883</v>
      </c>
      <c r="I1286" s="338">
        <v>16.559999999999999</v>
      </c>
      <c r="J1286" s="347"/>
      <c r="K1286" s="92"/>
    </row>
    <row r="1287" spans="1:11" ht="14.5">
      <c r="A1287" s="324" t="s">
        <v>3880</v>
      </c>
      <c r="B1287" s="325" t="s">
        <v>5294</v>
      </c>
      <c r="C1287" s="325">
        <v>512008016</v>
      </c>
      <c r="D1287" s="337">
        <v>46002</v>
      </c>
      <c r="E1287" s="325" t="s">
        <v>3162</v>
      </c>
      <c r="F1287" s="325" t="s">
        <v>5292</v>
      </c>
      <c r="G1287" s="325"/>
      <c r="H1287" s="325" t="s">
        <v>3883</v>
      </c>
      <c r="I1287" s="339">
        <v>16.559999999999999</v>
      </c>
      <c r="J1287" s="347"/>
      <c r="K1287" s="92"/>
    </row>
    <row r="1288" spans="1:11" ht="14.5">
      <c r="A1288" s="324" t="s">
        <v>3880</v>
      </c>
      <c r="B1288" s="326" t="s">
        <v>5289</v>
      </c>
      <c r="C1288" s="326">
        <v>512008016</v>
      </c>
      <c r="D1288" s="337">
        <v>46002</v>
      </c>
      <c r="E1288" s="326" t="s">
        <v>4533</v>
      </c>
      <c r="F1288" s="326" t="s">
        <v>5290</v>
      </c>
      <c r="G1288" s="326"/>
      <c r="H1288" s="326" t="s">
        <v>3883</v>
      </c>
      <c r="I1288" s="338">
        <v>14.4</v>
      </c>
      <c r="J1288" s="347"/>
      <c r="K1288" s="92"/>
    </row>
    <row r="1289" spans="1:11" ht="14.5">
      <c r="A1289" s="324" t="s">
        <v>3880</v>
      </c>
      <c r="B1289" s="326" t="s">
        <v>5295</v>
      </c>
      <c r="C1289" s="326">
        <v>512008016</v>
      </c>
      <c r="D1289" s="337">
        <v>46002</v>
      </c>
      <c r="E1289" s="326" t="s">
        <v>4889</v>
      </c>
      <c r="F1289" s="326" t="s">
        <v>5296</v>
      </c>
      <c r="G1289" s="326"/>
      <c r="H1289" s="326" t="s">
        <v>3883</v>
      </c>
      <c r="I1289" s="338">
        <v>29.14</v>
      </c>
      <c r="J1289" s="347"/>
      <c r="K1289" s="92"/>
    </row>
    <row r="1290" spans="1:11" ht="14.5">
      <c r="A1290" s="324" t="s">
        <v>3880</v>
      </c>
      <c r="B1290" s="325" t="s">
        <v>5275</v>
      </c>
      <c r="C1290" s="325">
        <v>512008016</v>
      </c>
      <c r="D1290" s="337">
        <v>46002</v>
      </c>
      <c r="E1290" s="325" t="s">
        <v>5276</v>
      </c>
      <c r="F1290" s="325" t="s">
        <v>5277</v>
      </c>
      <c r="G1290" s="325"/>
      <c r="H1290" s="325" t="s">
        <v>3883</v>
      </c>
      <c r="I1290" s="339">
        <v>53.7</v>
      </c>
      <c r="J1290" s="347"/>
      <c r="K1290" s="92"/>
    </row>
    <row r="1291" spans="1:11" ht="14">
      <c r="A1291" s="355" t="s">
        <v>4098</v>
      </c>
      <c r="B1291" s="356" t="s">
        <v>5391</v>
      </c>
      <c r="C1291" s="356">
        <v>512017021</v>
      </c>
      <c r="D1291" s="357">
        <v>46002</v>
      </c>
      <c r="E1291" s="356" t="s">
        <v>3328</v>
      </c>
      <c r="F1291" s="356" t="s">
        <v>5392</v>
      </c>
      <c r="G1291" s="356"/>
      <c r="H1291" s="356" t="s">
        <v>4146</v>
      </c>
      <c r="I1291" s="361">
        <v>100</v>
      </c>
      <c r="J1291" s="360"/>
      <c r="K1291" s="92"/>
    </row>
    <row r="1292" spans="1:11" ht="14">
      <c r="A1292" s="355" t="s">
        <v>4098</v>
      </c>
      <c r="B1292" s="362" t="s">
        <v>5366</v>
      </c>
      <c r="C1292" s="362">
        <v>512017021</v>
      </c>
      <c r="D1292" s="357">
        <v>46002</v>
      </c>
      <c r="E1292" s="362" t="s">
        <v>4909</v>
      </c>
      <c r="F1292" s="362" t="s">
        <v>5367</v>
      </c>
      <c r="G1292" s="362"/>
      <c r="H1292" s="362" t="s">
        <v>4146</v>
      </c>
      <c r="I1292" s="364">
        <v>43</v>
      </c>
      <c r="J1292" s="360"/>
      <c r="K1292" s="92"/>
    </row>
    <row r="1293" spans="1:11" ht="14">
      <c r="A1293" s="355" t="s">
        <v>4098</v>
      </c>
      <c r="B1293" s="356" t="s">
        <v>5388</v>
      </c>
      <c r="C1293" s="356">
        <v>512017021</v>
      </c>
      <c r="D1293" s="357">
        <v>46002</v>
      </c>
      <c r="E1293" s="356" t="s">
        <v>5389</v>
      </c>
      <c r="F1293" s="356" t="s">
        <v>5390</v>
      </c>
      <c r="G1293" s="356"/>
      <c r="H1293" s="356" t="s">
        <v>4146</v>
      </c>
      <c r="I1293" s="361">
        <v>40</v>
      </c>
      <c r="J1293" s="360"/>
      <c r="K1293" s="92"/>
    </row>
    <row r="1294" spans="1:11" ht="14">
      <c r="A1294" s="355" t="s">
        <v>4098</v>
      </c>
      <c r="B1294" s="362" t="s">
        <v>5386</v>
      </c>
      <c r="C1294" s="362">
        <v>512017021</v>
      </c>
      <c r="D1294" s="357">
        <v>46002</v>
      </c>
      <c r="E1294" s="362" t="s">
        <v>3133</v>
      </c>
      <c r="F1294" s="362" t="s">
        <v>5387</v>
      </c>
      <c r="G1294" s="362"/>
      <c r="H1294" s="362" t="s">
        <v>4146</v>
      </c>
      <c r="I1294" s="364">
        <v>40</v>
      </c>
      <c r="J1294" s="360"/>
      <c r="K1294" s="92"/>
    </row>
    <row r="1295" spans="1:11" ht="14">
      <c r="A1295" s="355" t="s">
        <v>4098</v>
      </c>
      <c r="B1295" s="362" t="s">
        <v>5383</v>
      </c>
      <c r="C1295" s="362">
        <v>512017021</v>
      </c>
      <c r="D1295" s="357">
        <v>46002</v>
      </c>
      <c r="E1295" s="362" t="s">
        <v>5384</v>
      </c>
      <c r="F1295" s="362" t="s">
        <v>5385</v>
      </c>
      <c r="G1295" s="362"/>
      <c r="H1295" s="362" t="s">
        <v>4146</v>
      </c>
      <c r="I1295" s="364">
        <v>40</v>
      </c>
      <c r="J1295" s="360"/>
      <c r="K1295" s="92"/>
    </row>
    <row r="1296" spans="1:11" ht="28">
      <c r="A1296" s="355" t="s">
        <v>4098</v>
      </c>
      <c r="B1296" s="362" t="s">
        <v>5381</v>
      </c>
      <c r="C1296" s="362">
        <v>512001</v>
      </c>
      <c r="D1296" s="363">
        <v>46002</v>
      </c>
      <c r="E1296" s="362" t="s">
        <v>4815</v>
      </c>
      <c r="F1296" s="362" t="s">
        <v>4973</v>
      </c>
      <c r="G1296" s="362">
        <v>35569913</v>
      </c>
      <c r="H1296" s="362" t="s">
        <v>4974</v>
      </c>
      <c r="I1296" s="382">
        <v>22.66</v>
      </c>
      <c r="J1296" s="360"/>
      <c r="K1296" s="92"/>
    </row>
    <row r="1297" spans="1:11" ht="28">
      <c r="A1297" s="355" t="s">
        <v>4098</v>
      </c>
      <c r="B1297" s="362" t="s">
        <v>5363</v>
      </c>
      <c r="C1297" s="356">
        <v>512005</v>
      </c>
      <c r="D1297" s="363">
        <v>46002</v>
      </c>
      <c r="E1297" s="362" t="s">
        <v>5145</v>
      </c>
      <c r="F1297" s="362" t="s">
        <v>5364</v>
      </c>
      <c r="G1297" s="362">
        <v>51066211</v>
      </c>
      <c r="H1297" s="362" t="s">
        <v>5365</v>
      </c>
      <c r="I1297" s="364">
        <v>82</v>
      </c>
      <c r="J1297" s="360"/>
      <c r="K1297" s="92"/>
    </row>
    <row r="1298" spans="1:11" ht="43.5">
      <c r="A1298" s="327" t="s">
        <v>5023</v>
      </c>
      <c r="B1298" s="326" t="s">
        <v>5612</v>
      </c>
      <c r="C1298" s="326" t="s">
        <v>5612</v>
      </c>
      <c r="D1298" s="337">
        <v>46031</v>
      </c>
      <c r="E1298" s="326" t="s">
        <v>2998</v>
      </c>
      <c r="F1298" s="329" t="s">
        <v>5613</v>
      </c>
      <c r="G1298" s="326"/>
      <c r="H1298" s="329" t="s">
        <v>5579</v>
      </c>
      <c r="I1298" s="338">
        <v>217.8</v>
      </c>
      <c r="J1298" s="348"/>
      <c r="K1298" s="92"/>
    </row>
    <row r="1299" spans="1:11" ht="14">
      <c r="A1299" s="355" t="s">
        <v>4098</v>
      </c>
      <c r="B1299" s="356" t="s">
        <v>5353</v>
      </c>
      <c r="C1299" s="356">
        <v>2025528</v>
      </c>
      <c r="D1299" s="357">
        <v>46001</v>
      </c>
      <c r="E1299" s="356" t="s">
        <v>2998</v>
      </c>
      <c r="F1299" s="356" t="s">
        <v>5354</v>
      </c>
      <c r="G1299" s="356">
        <v>52517268</v>
      </c>
      <c r="H1299" s="356" t="s">
        <v>4342</v>
      </c>
      <c r="I1299" s="361">
        <v>294</v>
      </c>
      <c r="J1299" s="360"/>
      <c r="K1299" s="92"/>
    </row>
    <row r="1300" spans="1:11" ht="14.5">
      <c r="A1300" s="327" t="s">
        <v>3164</v>
      </c>
      <c r="B1300" s="325" t="s">
        <v>3201</v>
      </c>
      <c r="C1300" s="325">
        <v>25140</v>
      </c>
      <c r="D1300" s="336">
        <v>46002</v>
      </c>
      <c r="E1300" s="325" t="s">
        <v>2998</v>
      </c>
      <c r="F1300" s="325" t="s">
        <v>3202</v>
      </c>
      <c r="G1300" s="325"/>
      <c r="H1300" s="325" t="s">
        <v>1483</v>
      </c>
      <c r="I1300" s="339">
        <v>-5.0199999999999996</v>
      </c>
      <c r="J1300" s="346"/>
      <c r="K1300" s="92"/>
    </row>
    <row r="1301" spans="1:11" ht="14.5">
      <c r="A1301" s="327" t="s">
        <v>3164</v>
      </c>
      <c r="B1301" s="325" t="s">
        <v>3191</v>
      </c>
      <c r="C1301" s="325">
        <v>25092</v>
      </c>
      <c r="D1301" s="336">
        <v>46002</v>
      </c>
      <c r="E1301" s="325" t="s">
        <v>2998</v>
      </c>
      <c r="F1301" s="325" t="s">
        <v>3192</v>
      </c>
      <c r="G1301" s="325"/>
      <c r="H1301" s="325" t="s">
        <v>1483</v>
      </c>
      <c r="I1301" s="339">
        <v>-0.8</v>
      </c>
      <c r="J1301" s="346"/>
      <c r="K1301" s="92"/>
    </row>
    <row r="1302" spans="1:11" ht="14.5">
      <c r="A1302" s="327" t="s">
        <v>3164</v>
      </c>
      <c r="B1302" s="325" t="s">
        <v>3165</v>
      </c>
      <c r="C1302" s="325">
        <v>25048</v>
      </c>
      <c r="D1302" s="336">
        <v>46002</v>
      </c>
      <c r="E1302" s="325" t="s">
        <v>2998</v>
      </c>
      <c r="F1302" s="325" t="s">
        <v>3166</v>
      </c>
      <c r="G1302" s="325"/>
      <c r="H1302" s="325" t="s">
        <v>1483</v>
      </c>
      <c r="I1302" s="339">
        <v>-5.77</v>
      </c>
      <c r="J1302" s="347"/>
      <c r="K1302" s="92"/>
    </row>
    <row r="1303" spans="1:11" ht="14.5">
      <c r="A1303" s="327" t="s">
        <v>3164</v>
      </c>
      <c r="B1303" s="325" t="s">
        <v>3198</v>
      </c>
      <c r="C1303" s="325">
        <v>25127</v>
      </c>
      <c r="D1303" s="336">
        <v>46002</v>
      </c>
      <c r="E1303" s="325" t="s">
        <v>2998</v>
      </c>
      <c r="F1303" s="325" t="s">
        <v>3199</v>
      </c>
      <c r="G1303" s="325"/>
      <c r="H1303" s="325" t="s">
        <v>1483</v>
      </c>
      <c r="I1303" s="339">
        <v>-19.29</v>
      </c>
      <c r="J1303" s="346"/>
      <c r="K1303" s="92"/>
    </row>
    <row r="1304" spans="1:11" ht="14.5">
      <c r="A1304" s="324" t="s">
        <v>3221</v>
      </c>
      <c r="B1304" s="326" t="s">
        <v>3276</v>
      </c>
      <c r="C1304" s="326">
        <v>25236</v>
      </c>
      <c r="D1304" s="336">
        <v>46002</v>
      </c>
      <c r="E1304" s="326" t="s">
        <v>2998</v>
      </c>
      <c r="F1304" s="326" t="s">
        <v>3277</v>
      </c>
      <c r="G1304" s="326"/>
      <c r="H1304" s="326" t="s">
        <v>3228</v>
      </c>
      <c r="I1304" s="338">
        <v>403.08</v>
      </c>
      <c r="J1304" s="346"/>
      <c r="K1304" s="92"/>
    </row>
    <row r="1305" spans="1:11" ht="14.5">
      <c r="A1305" s="324" t="s">
        <v>3221</v>
      </c>
      <c r="B1305" s="325" t="s">
        <v>3278</v>
      </c>
      <c r="C1305" s="325">
        <v>25237</v>
      </c>
      <c r="D1305" s="336">
        <v>46002</v>
      </c>
      <c r="E1305" s="325" t="s">
        <v>2998</v>
      </c>
      <c r="F1305" s="325" t="s">
        <v>3279</v>
      </c>
      <c r="G1305" s="325"/>
      <c r="H1305" s="325" t="s">
        <v>3228</v>
      </c>
      <c r="I1305" s="339">
        <v>184.6</v>
      </c>
      <c r="J1305" s="346"/>
      <c r="K1305" s="92"/>
    </row>
    <row r="1306" spans="1:11" ht="14.5">
      <c r="A1306" s="327" t="s">
        <v>5023</v>
      </c>
      <c r="B1306" s="325" t="s">
        <v>5445</v>
      </c>
      <c r="C1306" s="325">
        <v>25301</v>
      </c>
      <c r="D1306" s="336">
        <v>46020</v>
      </c>
      <c r="E1306" s="325" t="s">
        <v>2998</v>
      </c>
      <c r="F1306" s="325" t="s">
        <v>5419</v>
      </c>
      <c r="G1306" s="325"/>
      <c r="H1306" s="325" t="s">
        <v>3966</v>
      </c>
      <c r="I1306" s="340">
        <v>232.49</v>
      </c>
      <c r="J1306" s="347"/>
      <c r="K1306" s="92"/>
    </row>
    <row r="1307" spans="1:11" ht="28">
      <c r="A1307" s="355" t="s">
        <v>4098</v>
      </c>
      <c r="B1307" s="356" t="s">
        <v>5453</v>
      </c>
      <c r="C1307" s="356">
        <v>512022</v>
      </c>
      <c r="D1307" s="363">
        <v>46007</v>
      </c>
      <c r="E1307" s="356" t="s">
        <v>2998</v>
      </c>
      <c r="F1307" s="356" t="s">
        <v>5480</v>
      </c>
      <c r="G1307" s="356"/>
      <c r="H1307" s="356"/>
      <c r="I1307" s="361">
        <f>466.68-311.12</f>
        <v>155.56</v>
      </c>
      <c r="J1307" s="360"/>
      <c r="K1307" s="92"/>
    </row>
    <row r="1308" spans="1:11" ht="14.5">
      <c r="A1308" s="324" t="s">
        <v>2996</v>
      </c>
      <c r="B1308" s="326" t="s">
        <v>5033</v>
      </c>
      <c r="C1308" s="326">
        <v>512026027</v>
      </c>
      <c r="D1308" s="337">
        <v>46007</v>
      </c>
      <c r="E1308" s="326" t="s">
        <v>5034</v>
      </c>
      <c r="F1308" s="326" t="s">
        <v>5035</v>
      </c>
      <c r="G1308" s="326"/>
      <c r="H1308" s="326" t="s">
        <v>3004</v>
      </c>
      <c r="I1308" s="338">
        <v>157.77000000000001</v>
      </c>
      <c r="J1308" s="347"/>
      <c r="K1308" s="92"/>
    </row>
    <row r="1309" spans="1:11" ht="14.5">
      <c r="A1309" s="324" t="s">
        <v>2996</v>
      </c>
      <c r="B1309" s="326" t="s">
        <v>5030</v>
      </c>
      <c r="C1309" s="326">
        <v>512026027</v>
      </c>
      <c r="D1309" s="337">
        <v>46007</v>
      </c>
      <c r="E1309" s="326" t="s">
        <v>5031</v>
      </c>
      <c r="F1309" s="326" t="s">
        <v>5032</v>
      </c>
      <c r="G1309" s="326"/>
      <c r="H1309" s="326" t="s">
        <v>3004</v>
      </c>
      <c r="I1309" s="338">
        <v>127.49</v>
      </c>
      <c r="J1309" s="347"/>
      <c r="K1309" s="92"/>
    </row>
    <row r="1310" spans="1:11" ht="14.5">
      <c r="A1310" s="327" t="s">
        <v>3164</v>
      </c>
      <c r="B1310" s="326" t="s">
        <v>5082</v>
      </c>
      <c r="C1310" s="326">
        <v>512033035</v>
      </c>
      <c r="D1310" s="337">
        <v>46007</v>
      </c>
      <c r="E1310" s="326" t="s">
        <v>4698</v>
      </c>
      <c r="F1310" s="326" t="s">
        <v>5083</v>
      </c>
      <c r="G1310" s="326"/>
      <c r="H1310" s="326" t="s">
        <v>5084</v>
      </c>
      <c r="I1310" s="338">
        <v>120.19</v>
      </c>
      <c r="J1310" s="347"/>
      <c r="K1310" s="92"/>
    </row>
    <row r="1311" spans="1:11" ht="14.5">
      <c r="A1311" s="327" t="s">
        <v>3164</v>
      </c>
      <c r="B1311" s="325" t="s">
        <v>5085</v>
      </c>
      <c r="C1311" s="325">
        <v>512033035</v>
      </c>
      <c r="D1311" s="337">
        <v>46007</v>
      </c>
      <c r="E1311" s="325" t="s">
        <v>3876</v>
      </c>
      <c r="F1311" s="325" t="s">
        <v>5086</v>
      </c>
      <c r="G1311" s="325"/>
      <c r="H1311" s="325" t="s">
        <v>5084</v>
      </c>
      <c r="I1311" s="339">
        <v>52.7</v>
      </c>
      <c r="J1311" s="347"/>
      <c r="K1311" s="92"/>
    </row>
    <row r="1312" spans="1:11" ht="14.5">
      <c r="A1312" s="327" t="s">
        <v>3164</v>
      </c>
      <c r="B1312" s="326" t="s">
        <v>5087</v>
      </c>
      <c r="C1312" s="326">
        <v>512033035</v>
      </c>
      <c r="D1312" s="337">
        <v>46007</v>
      </c>
      <c r="E1312" s="326" t="s">
        <v>4901</v>
      </c>
      <c r="F1312" s="326" t="s">
        <v>5088</v>
      </c>
      <c r="G1312" s="326"/>
      <c r="H1312" s="326" t="s">
        <v>5084</v>
      </c>
      <c r="I1312" s="338">
        <v>78.62</v>
      </c>
      <c r="J1312" s="347"/>
      <c r="K1312" s="92"/>
    </row>
    <row r="1313" spans="1:11" ht="14.5">
      <c r="A1313" s="324" t="s">
        <v>3569</v>
      </c>
      <c r="B1313" s="326" t="s">
        <v>5185</v>
      </c>
      <c r="C1313" s="326">
        <v>25308</v>
      </c>
      <c r="D1313" s="337">
        <v>46007</v>
      </c>
      <c r="E1313" s="326" t="s">
        <v>2998</v>
      </c>
      <c r="F1313" s="326" t="s">
        <v>5186</v>
      </c>
      <c r="G1313" s="326"/>
      <c r="H1313" s="326" t="s">
        <v>1489</v>
      </c>
      <c r="I1313" s="338">
        <v>138.03</v>
      </c>
      <c r="J1313" s="347"/>
      <c r="K1313" s="92"/>
    </row>
    <row r="1314" spans="1:11" ht="14.5">
      <c r="A1314" s="324" t="s">
        <v>3569</v>
      </c>
      <c r="B1314" s="326" t="s">
        <v>5183</v>
      </c>
      <c r="C1314" s="326">
        <v>25307</v>
      </c>
      <c r="D1314" s="337">
        <v>46007</v>
      </c>
      <c r="E1314" s="326" t="s">
        <v>2998</v>
      </c>
      <c r="F1314" s="326" t="s">
        <v>5184</v>
      </c>
      <c r="G1314" s="326"/>
      <c r="H1314" s="326" t="s">
        <v>1489</v>
      </c>
      <c r="I1314" s="338">
        <v>139.13999999999999</v>
      </c>
      <c r="J1314" s="347"/>
      <c r="K1314" s="92"/>
    </row>
    <row r="1315" spans="1:11" ht="28">
      <c r="A1315" s="355" t="s">
        <v>4098</v>
      </c>
      <c r="B1315" s="362" t="s">
        <v>5345</v>
      </c>
      <c r="C1315" s="362">
        <v>3279748857</v>
      </c>
      <c r="D1315" s="363">
        <v>46007</v>
      </c>
      <c r="E1315" s="362" t="s">
        <v>2998</v>
      </c>
      <c r="F1315" s="362" t="s">
        <v>4131</v>
      </c>
      <c r="G1315" s="362"/>
      <c r="H1315" s="362" t="s">
        <v>4132</v>
      </c>
      <c r="I1315" s="364">
        <v>41.8</v>
      </c>
      <c r="J1315" s="360"/>
      <c r="K1315" s="92"/>
    </row>
    <row r="1316" spans="1:11" ht="28">
      <c r="A1316" s="355" t="s">
        <v>4098</v>
      </c>
      <c r="B1316" s="356" t="s">
        <v>5346</v>
      </c>
      <c r="C1316" s="356">
        <v>3249951338</v>
      </c>
      <c r="D1316" s="363">
        <v>46007</v>
      </c>
      <c r="E1316" s="356" t="s">
        <v>2998</v>
      </c>
      <c r="F1316" s="362" t="s">
        <v>4131</v>
      </c>
      <c r="G1316" s="356"/>
      <c r="H1316" s="356" t="s">
        <v>4132</v>
      </c>
      <c r="I1316" s="361">
        <v>41.8</v>
      </c>
      <c r="J1316" s="360"/>
      <c r="K1316" s="92"/>
    </row>
    <row r="1317" spans="1:11" ht="14.5">
      <c r="A1317" s="324" t="s">
        <v>3569</v>
      </c>
      <c r="B1317" s="325" t="s">
        <v>5187</v>
      </c>
      <c r="C1317" s="325">
        <v>25309</v>
      </c>
      <c r="D1317" s="337">
        <v>46007</v>
      </c>
      <c r="E1317" s="325" t="s">
        <v>2998</v>
      </c>
      <c r="F1317" s="325" t="s">
        <v>5188</v>
      </c>
      <c r="G1317" s="325"/>
      <c r="H1317" s="325" t="s">
        <v>1489</v>
      </c>
      <c r="I1317" s="339">
        <v>88.33</v>
      </c>
      <c r="J1317" s="347"/>
      <c r="K1317" s="92"/>
    </row>
    <row r="1318" spans="1:11" ht="14">
      <c r="A1318" s="355" t="s">
        <v>4098</v>
      </c>
      <c r="B1318" s="362" t="s">
        <v>5355</v>
      </c>
      <c r="C1318" s="362">
        <v>2501435</v>
      </c>
      <c r="D1318" s="363">
        <v>46007</v>
      </c>
      <c r="E1318" s="362" t="s">
        <v>2998</v>
      </c>
      <c r="F1318" s="362" t="s">
        <v>5590</v>
      </c>
      <c r="G1318" s="362">
        <v>35825502</v>
      </c>
      <c r="H1318" s="362" t="s">
        <v>4282</v>
      </c>
      <c r="I1318" s="364">
        <v>1845</v>
      </c>
      <c r="J1318" s="360"/>
      <c r="K1318" s="92"/>
    </row>
    <row r="1319" spans="1:11" ht="14.5">
      <c r="A1319" s="324" t="s">
        <v>2996</v>
      </c>
      <c r="B1319" s="326" t="s">
        <v>5028</v>
      </c>
      <c r="C1319" s="326">
        <v>202523</v>
      </c>
      <c r="D1319" s="337">
        <v>46007</v>
      </c>
      <c r="E1319" s="326" t="s">
        <v>2998</v>
      </c>
      <c r="F1319" s="326" t="s">
        <v>5029</v>
      </c>
      <c r="G1319" s="326">
        <v>35171979</v>
      </c>
      <c r="H1319" s="326" t="s">
        <v>3060</v>
      </c>
      <c r="I1319" s="338">
        <v>105</v>
      </c>
      <c r="J1319" s="347"/>
      <c r="K1319" s="92"/>
    </row>
    <row r="1320" spans="1:11" ht="14.5">
      <c r="A1320" s="327" t="s">
        <v>3164</v>
      </c>
      <c r="B1320" s="326" t="s">
        <v>5080</v>
      </c>
      <c r="C1320" s="326">
        <v>512028032</v>
      </c>
      <c r="D1320" s="337">
        <v>46007</v>
      </c>
      <c r="E1320" s="326" t="s">
        <v>4885</v>
      </c>
      <c r="F1320" s="326" t="s">
        <v>5081</v>
      </c>
      <c r="G1320" s="326"/>
      <c r="H1320" s="326" t="s">
        <v>1483</v>
      </c>
      <c r="I1320" s="338">
        <v>51.63</v>
      </c>
      <c r="J1320" s="347"/>
      <c r="K1320" s="92"/>
    </row>
    <row r="1321" spans="1:11" ht="14.5">
      <c r="A1321" s="327" t="s">
        <v>3164</v>
      </c>
      <c r="B1321" s="325" t="s">
        <v>5076</v>
      </c>
      <c r="C1321" s="325">
        <v>512028032</v>
      </c>
      <c r="D1321" s="337">
        <v>46007</v>
      </c>
      <c r="E1321" s="325" t="s">
        <v>3772</v>
      </c>
      <c r="F1321" s="325" t="s">
        <v>5077</v>
      </c>
      <c r="G1321" s="325"/>
      <c r="H1321" s="325" t="s">
        <v>1483</v>
      </c>
      <c r="I1321" s="339">
        <v>750</v>
      </c>
      <c r="J1321" s="347"/>
      <c r="K1321" s="92"/>
    </row>
    <row r="1322" spans="1:11" ht="14.5">
      <c r="A1322" s="327" t="s">
        <v>3164</v>
      </c>
      <c r="B1322" s="326" t="s">
        <v>5078</v>
      </c>
      <c r="C1322" s="326">
        <v>512028032</v>
      </c>
      <c r="D1322" s="337">
        <v>46007</v>
      </c>
      <c r="E1322" s="326" t="s">
        <v>3772</v>
      </c>
      <c r="F1322" s="326" t="s">
        <v>5079</v>
      </c>
      <c r="G1322" s="326"/>
      <c r="H1322" s="326" t="s">
        <v>1483</v>
      </c>
      <c r="I1322" s="338">
        <v>1200</v>
      </c>
      <c r="J1322" s="347"/>
      <c r="K1322" s="92"/>
    </row>
    <row r="1323" spans="1:11" ht="14.5">
      <c r="A1323" s="327" t="s">
        <v>3164</v>
      </c>
      <c r="B1323" s="325" t="s">
        <v>5101</v>
      </c>
      <c r="C1323" s="325">
        <v>512028032</v>
      </c>
      <c r="D1323" s="337">
        <v>46007</v>
      </c>
      <c r="E1323" s="325" t="s">
        <v>4895</v>
      </c>
      <c r="F1323" s="325" t="s">
        <v>5102</v>
      </c>
      <c r="G1323" s="325"/>
      <c r="H1323" s="325" t="s">
        <v>1483</v>
      </c>
      <c r="I1323" s="339">
        <v>400</v>
      </c>
      <c r="J1323" s="347"/>
      <c r="K1323" s="92"/>
    </row>
    <row r="1324" spans="1:11" ht="14.5">
      <c r="A1324" s="327" t="s">
        <v>3164</v>
      </c>
      <c r="B1324" s="326" t="s">
        <v>5103</v>
      </c>
      <c r="C1324" s="326">
        <v>512028032</v>
      </c>
      <c r="D1324" s="337">
        <v>46007</v>
      </c>
      <c r="E1324" s="326" t="s">
        <v>4965</v>
      </c>
      <c r="F1324" s="326" t="s">
        <v>5104</v>
      </c>
      <c r="G1324" s="326"/>
      <c r="H1324" s="326" t="s">
        <v>1483</v>
      </c>
      <c r="I1324" s="338">
        <v>99.7</v>
      </c>
      <c r="J1324" s="347"/>
      <c r="K1324" s="92"/>
    </row>
    <row r="1325" spans="1:11" ht="14.5">
      <c r="A1325" s="324" t="s">
        <v>3880</v>
      </c>
      <c r="B1325" s="325" t="s">
        <v>5305</v>
      </c>
      <c r="C1325" s="325">
        <v>25185</v>
      </c>
      <c r="D1325" s="336">
        <v>46007</v>
      </c>
      <c r="E1325" s="325" t="s">
        <v>2998</v>
      </c>
      <c r="F1325" s="325" t="s">
        <v>5306</v>
      </c>
      <c r="G1325" s="325">
        <v>50311638</v>
      </c>
      <c r="H1325" s="325" t="s">
        <v>3789</v>
      </c>
      <c r="I1325" s="339">
        <v>430</v>
      </c>
      <c r="J1325" s="347"/>
      <c r="K1325" s="92"/>
    </row>
    <row r="1326" spans="1:11" ht="14.5">
      <c r="A1326" s="324" t="s">
        <v>3427</v>
      </c>
      <c r="B1326" s="326" t="s">
        <v>5134</v>
      </c>
      <c r="C1326" s="326">
        <v>250022</v>
      </c>
      <c r="D1326" s="337">
        <v>46010</v>
      </c>
      <c r="E1326" s="326" t="s">
        <v>2998</v>
      </c>
      <c r="F1326" s="326" t="s">
        <v>5135</v>
      </c>
      <c r="G1326" s="326">
        <v>51151197</v>
      </c>
      <c r="H1326" s="326" t="s">
        <v>3441</v>
      </c>
      <c r="I1326" s="338">
        <v>7014</v>
      </c>
      <c r="J1326" s="347"/>
      <c r="K1326" s="92"/>
    </row>
    <row r="1327" spans="1:11" ht="14.5">
      <c r="A1327" s="324" t="s">
        <v>3569</v>
      </c>
      <c r="B1327" s="326" t="s">
        <v>5176</v>
      </c>
      <c r="C1327" s="326">
        <v>12300073</v>
      </c>
      <c r="D1327" s="337">
        <v>46008</v>
      </c>
      <c r="E1327" s="326" t="s">
        <v>2998</v>
      </c>
      <c r="F1327" s="326" t="s">
        <v>5177</v>
      </c>
      <c r="G1327" s="326">
        <v>55072895</v>
      </c>
      <c r="H1327" s="325" t="s">
        <v>5772</v>
      </c>
      <c r="I1327" s="338">
        <v>340</v>
      </c>
      <c r="J1327" s="347"/>
      <c r="K1327" s="92"/>
    </row>
    <row r="1328" spans="1:11" ht="29">
      <c r="A1328" s="324" t="s">
        <v>4621</v>
      </c>
      <c r="B1328" s="326" t="s">
        <v>4664</v>
      </c>
      <c r="C1328" s="326">
        <v>251163</v>
      </c>
      <c r="D1328" s="337">
        <v>45955</v>
      </c>
      <c r="E1328" s="326" t="s">
        <v>2998</v>
      </c>
      <c r="F1328" s="326" t="s">
        <v>4665</v>
      </c>
      <c r="G1328" s="326">
        <v>35804190</v>
      </c>
      <c r="H1328" s="326" t="s">
        <v>4666</v>
      </c>
      <c r="I1328" s="338">
        <v>198</v>
      </c>
      <c r="J1328" s="347"/>
      <c r="K1328" s="92"/>
    </row>
    <row r="1329" spans="1:11" ht="29">
      <c r="A1329" s="324" t="s">
        <v>3880</v>
      </c>
      <c r="B1329" s="325" t="s">
        <v>5307</v>
      </c>
      <c r="C1329" s="325">
        <v>250089</v>
      </c>
      <c r="D1329" s="337">
        <v>46019</v>
      </c>
      <c r="E1329" s="325" t="s">
        <v>2998</v>
      </c>
      <c r="F1329" s="325" t="s">
        <v>5848</v>
      </c>
      <c r="G1329" s="325">
        <v>37652567</v>
      </c>
      <c r="H1329" s="325" t="s">
        <v>5308</v>
      </c>
      <c r="I1329" s="339">
        <v>986</v>
      </c>
      <c r="J1329" s="347"/>
      <c r="K1329" s="92"/>
    </row>
    <row r="1330" spans="1:11" ht="14">
      <c r="A1330" s="355" t="s">
        <v>4098</v>
      </c>
      <c r="B1330" s="362" t="s">
        <v>5377</v>
      </c>
      <c r="C1330" s="362">
        <v>512036</v>
      </c>
      <c r="D1330" s="363">
        <v>46007</v>
      </c>
      <c r="E1330" s="362" t="s">
        <v>4756</v>
      </c>
      <c r="F1330" s="362" t="s">
        <v>5378</v>
      </c>
      <c r="G1330" s="362"/>
      <c r="H1330" s="362" t="s">
        <v>4113</v>
      </c>
      <c r="I1330" s="364">
        <v>40.619999999999997</v>
      </c>
      <c r="J1330" s="360"/>
      <c r="K1330" s="92"/>
    </row>
    <row r="1331" spans="1:11" ht="14.5">
      <c r="A1331" s="324" t="s">
        <v>3569</v>
      </c>
      <c r="B1331" s="325" t="s">
        <v>5178</v>
      </c>
      <c r="C1331" s="325">
        <v>12300072</v>
      </c>
      <c r="D1331" s="337">
        <v>46008</v>
      </c>
      <c r="E1331" s="325" t="s">
        <v>2998</v>
      </c>
      <c r="F1331" s="325" t="s">
        <v>5179</v>
      </c>
      <c r="G1331" s="325">
        <v>55072895</v>
      </c>
      <c r="H1331" s="325" t="s">
        <v>5772</v>
      </c>
      <c r="I1331" s="339">
        <v>777</v>
      </c>
      <c r="J1331" s="347"/>
      <c r="K1331" s="92"/>
    </row>
    <row r="1332" spans="1:11" ht="14.5">
      <c r="A1332" s="324" t="s">
        <v>3427</v>
      </c>
      <c r="B1332" s="325" t="s">
        <v>5141</v>
      </c>
      <c r="C1332" s="325">
        <v>512025</v>
      </c>
      <c r="D1332" s="337">
        <v>46007</v>
      </c>
      <c r="E1332" s="325" t="s">
        <v>5037</v>
      </c>
      <c r="F1332" s="325" t="s">
        <v>3291</v>
      </c>
      <c r="G1332" s="325"/>
      <c r="H1332" s="325" t="s">
        <v>1487</v>
      </c>
      <c r="I1332" s="339">
        <v>2250</v>
      </c>
      <c r="J1332" s="347"/>
      <c r="K1332" s="92"/>
    </row>
    <row r="1333" spans="1:11" ht="14">
      <c r="A1333" s="355" t="s">
        <v>4098</v>
      </c>
      <c r="B1333" s="356" t="s">
        <v>5849</v>
      </c>
      <c r="C1333" s="356" t="s">
        <v>5850</v>
      </c>
      <c r="D1333" s="357">
        <v>46007</v>
      </c>
      <c r="E1333" s="356" t="s">
        <v>2998</v>
      </c>
      <c r="F1333" s="356" t="s">
        <v>5851</v>
      </c>
      <c r="G1333" s="356">
        <v>686930</v>
      </c>
      <c r="H1333" s="356" t="s">
        <v>4107</v>
      </c>
      <c r="I1333" s="361">
        <v>63.72</v>
      </c>
      <c r="J1333" s="360"/>
      <c r="K1333" s="92"/>
    </row>
    <row r="1334" spans="1:11" ht="14.5">
      <c r="A1334" s="327" t="s">
        <v>3164</v>
      </c>
      <c r="B1334" s="326" t="s">
        <v>5087</v>
      </c>
      <c r="C1334" s="326">
        <v>512033035</v>
      </c>
      <c r="D1334" s="337">
        <v>46007</v>
      </c>
      <c r="E1334" s="326" t="s">
        <v>4901</v>
      </c>
      <c r="F1334" s="326" t="s">
        <v>5088</v>
      </c>
      <c r="G1334" s="326"/>
      <c r="H1334" s="326" t="s">
        <v>5084</v>
      </c>
      <c r="I1334" s="338">
        <v>40.619999999999997</v>
      </c>
      <c r="J1334" s="346"/>
      <c r="K1334" s="92"/>
    </row>
    <row r="1335" spans="1:11" ht="14.5">
      <c r="A1335" s="327" t="s">
        <v>5023</v>
      </c>
      <c r="B1335" s="325" t="s">
        <v>5468</v>
      </c>
      <c r="C1335" s="346">
        <v>25335</v>
      </c>
      <c r="D1335" s="336">
        <v>46020</v>
      </c>
      <c r="E1335" s="325" t="s">
        <v>2998</v>
      </c>
      <c r="F1335" s="325" t="s">
        <v>5414</v>
      </c>
      <c r="G1335" s="325"/>
      <c r="H1335" s="326" t="s">
        <v>5312</v>
      </c>
      <c r="I1335" s="339">
        <v>235.37</v>
      </c>
      <c r="J1335" s="347"/>
      <c r="K1335" s="92"/>
    </row>
    <row r="1336" spans="1:11" ht="14.5">
      <c r="A1336" s="324" t="s">
        <v>3427</v>
      </c>
      <c r="B1336" s="325" t="s">
        <v>5453</v>
      </c>
      <c r="C1336" s="325">
        <v>512022</v>
      </c>
      <c r="D1336" s="337">
        <v>46007</v>
      </c>
      <c r="E1336" s="325" t="s">
        <v>2998</v>
      </c>
      <c r="F1336" s="325" t="s">
        <v>5480</v>
      </c>
      <c r="G1336" s="325"/>
      <c r="H1336" s="325" t="s">
        <v>1487</v>
      </c>
      <c r="I1336" s="339">
        <v>311.12</v>
      </c>
      <c r="J1336" s="346"/>
      <c r="K1336" s="92"/>
    </row>
    <row r="1337" spans="1:11" ht="14.5">
      <c r="A1337" s="324" t="s">
        <v>3057</v>
      </c>
      <c r="B1337" s="326" t="s">
        <v>5075</v>
      </c>
      <c r="C1337" s="326">
        <v>512023</v>
      </c>
      <c r="D1337" s="337">
        <v>46008</v>
      </c>
      <c r="E1337" s="337" t="s">
        <v>5037</v>
      </c>
      <c r="F1337" s="326" t="s">
        <v>4816</v>
      </c>
      <c r="G1337" s="326"/>
      <c r="H1337" s="326" t="s">
        <v>1482</v>
      </c>
      <c r="I1337" s="338">
        <v>1500</v>
      </c>
      <c r="J1337" s="347"/>
      <c r="K1337" s="92"/>
    </row>
    <row r="1338" spans="1:11" ht="14.5">
      <c r="A1338" s="327" t="s">
        <v>3164</v>
      </c>
      <c r="B1338" s="325" t="s">
        <v>5114</v>
      </c>
      <c r="C1338" s="325">
        <v>512038</v>
      </c>
      <c r="D1338" s="336">
        <v>46008</v>
      </c>
      <c r="E1338" s="325" t="s">
        <v>5115</v>
      </c>
      <c r="F1338" s="325" t="s">
        <v>5116</v>
      </c>
      <c r="G1338" s="325">
        <v>41325800</v>
      </c>
      <c r="H1338" s="325" t="s">
        <v>5117</v>
      </c>
      <c r="I1338" s="339">
        <v>4000</v>
      </c>
      <c r="J1338" s="347"/>
      <c r="K1338" s="92"/>
    </row>
    <row r="1339" spans="1:11" ht="14">
      <c r="A1339" s="355" t="s">
        <v>4098</v>
      </c>
      <c r="B1339" s="362" t="s">
        <v>5356</v>
      </c>
      <c r="C1339" s="362">
        <v>25011</v>
      </c>
      <c r="D1339" s="363">
        <v>46007</v>
      </c>
      <c r="E1339" s="362" t="s">
        <v>2998</v>
      </c>
      <c r="F1339" s="362" t="s">
        <v>5852</v>
      </c>
      <c r="G1339" s="362">
        <v>54685770</v>
      </c>
      <c r="H1339" s="362" t="s">
        <v>3710</v>
      </c>
      <c r="I1339" s="364">
        <v>50</v>
      </c>
      <c r="J1339" s="360"/>
      <c r="K1339" s="92"/>
    </row>
    <row r="1340" spans="1:11" ht="14">
      <c r="A1340" s="355" t="s">
        <v>4098</v>
      </c>
      <c r="B1340" s="356" t="s">
        <v>5357</v>
      </c>
      <c r="C1340" s="356">
        <v>250100207</v>
      </c>
      <c r="D1340" s="357">
        <v>46008</v>
      </c>
      <c r="E1340" s="356" t="s">
        <v>2998</v>
      </c>
      <c r="F1340" s="356" t="s">
        <v>5853</v>
      </c>
      <c r="G1340" s="356">
        <v>47209097</v>
      </c>
      <c r="H1340" s="356" t="s">
        <v>4170</v>
      </c>
      <c r="I1340" s="361">
        <v>278.5</v>
      </c>
      <c r="J1340" s="360"/>
      <c r="K1340" s="92"/>
    </row>
    <row r="1341" spans="1:11" ht="14.5">
      <c r="A1341" s="324" t="s">
        <v>3742</v>
      </c>
      <c r="B1341" s="325" t="s">
        <v>5265</v>
      </c>
      <c r="C1341" s="325">
        <v>512024</v>
      </c>
      <c r="D1341" s="337">
        <v>46008</v>
      </c>
      <c r="E1341" s="325" t="s">
        <v>5037</v>
      </c>
      <c r="F1341" s="325" t="s">
        <v>3291</v>
      </c>
      <c r="G1341" s="325"/>
      <c r="H1341" s="325" t="s">
        <v>3744</v>
      </c>
      <c r="I1341" s="339">
        <v>1500</v>
      </c>
      <c r="J1341" s="347"/>
      <c r="K1341" s="92"/>
    </row>
    <row r="1342" spans="1:11" ht="29">
      <c r="A1342" s="324" t="s">
        <v>4621</v>
      </c>
      <c r="B1342" s="326" t="s">
        <v>4664</v>
      </c>
      <c r="C1342" s="326">
        <v>251163</v>
      </c>
      <c r="D1342" s="337">
        <v>45967</v>
      </c>
      <c r="E1342" s="326" t="s">
        <v>2998</v>
      </c>
      <c r="F1342" s="326" t="s">
        <v>4665</v>
      </c>
      <c r="G1342" s="326">
        <v>35804190</v>
      </c>
      <c r="H1342" s="326" t="s">
        <v>4666</v>
      </c>
      <c r="I1342" s="338">
        <v>198</v>
      </c>
      <c r="J1342" s="347"/>
      <c r="K1342" s="92"/>
    </row>
    <row r="1343" spans="1:11" ht="29">
      <c r="A1343" s="324" t="s">
        <v>4621</v>
      </c>
      <c r="B1343" s="326" t="s">
        <v>4664</v>
      </c>
      <c r="C1343" s="326">
        <v>251163</v>
      </c>
      <c r="D1343" s="337">
        <v>45995</v>
      </c>
      <c r="E1343" s="326" t="s">
        <v>2998</v>
      </c>
      <c r="F1343" s="326" t="s">
        <v>4665</v>
      </c>
      <c r="G1343" s="326">
        <v>35804190</v>
      </c>
      <c r="H1343" s="326" t="s">
        <v>4666</v>
      </c>
      <c r="I1343" s="338">
        <v>-198</v>
      </c>
      <c r="J1343" s="347"/>
      <c r="K1343" s="92"/>
    </row>
    <row r="1344" spans="1:11" ht="28">
      <c r="A1344" s="355" t="s">
        <v>4098</v>
      </c>
      <c r="B1344" s="356" t="s">
        <v>5347</v>
      </c>
      <c r="C1344" s="356">
        <v>3309862870</v>
      </c>
      <c r="D1344" s="357">
        <v>46008</v>
      </c>
      <c r="E1344" s="356" t="s">
        <v>2998</v>
      </c>
      <c r="F1344" s="362" t="s">
        <v>4131</v>
      </c>
      <c r="G1344" s="356"/>
      <c r="H1344" s="356" t="s">
        <v>4132</v>
      </c>
      <c r="I1344" s="361">
        <v>41.8</v>
      </c>
      <c r="J1344" s="360"/>
      <c r="K1344" s="92"/>
    </row>
    <row r="1345" spans="1:11" ht="14.5">
      <c r="A1345" s="324" t="s">
        <v>3569</v>
      </c>
      <c r="B1345" s="326" t="s">
        <v>5180</v>
      </c>
      <c r="C1345" s="326">
        <v>251364</v>
      </c>
      <c r="D1345" s="337">
        <v>46007</v>
      </c>
      <c r="E1345" s="326" t="s">
        <v>2998</v>
      </c>
      <c r="F1345" s="326" t="s">
        <v>5181</v>
      </c>
      <c r="G1345" s="326">
        <v>51239558</v>
      </c>
      <c r="H1345" s="326" t="s">
        <v>5182</v>
      </c>
      <c r="I1345" s="338">
        <v>1099</v>
      </c>
      <c r="J1345" s="347"/>
      <c r="K1345" s="92"/>
    </row>
    <row r="1346" spans="1:11" ht="14">
      <c r="A1346" s="355" t="s">
        <v>4098</v>
      </c>
      <c r="B1346" s="362" t="s">
        <v>5845</v>
      </c>
      <c r="C1346" s="362"/>
      <c r="D1346" s="363">
        <v>46008</v>
      </c>
      <c r="E1346" s="362" t="s">
        <v>2998</v>
      </c>
      <c r="F1346" s="362" t="s">
        <v>6000</v>
      </c>
      <c r="G1346" s="362">
        <v>31811671</v>
      </c>
      <c r="H1346" s="356" t="s">
        <v>4447</v>
      </c>
      <c r="I1346" s="364">
        <v>-1300</v>
      </c>
      <c r="J1346" s="372"/>
      <c r="K1346" s="92"/>
    </row>
    <row r="1347" spans="1:11" ht="14.5">
      <c r="A1347" s="324" t="s">
        <v>3221</v>
      </c>
      <c r="B1347" s="326" t="s">
        <v>3276</v>
      </c>
      <c r="C1347" s="326">
        <v>25236</v>
      </c>
      <c r="D1347" s="336">
        <v>46008</v>
      </c>
      <c r="E1347" s="326" t="s">
        <v>2998</v>
      </c>
      <c r="F1347" s="326" t="s">
        <v>3277</v>
      </c>
      <c r="G1347" s="326"/>
      <c r="H1347" s="326" t="s">
        <v>3228</v>
      </c>
      <c r="I1347" s="338">
        <v>-403.08</v>
      </c>
      <c r="J1347" s="346"/>
      <c r="K1347" s="92"/>
    </row>
    <row r="1348" spans="1:11" ht="14.5">
      <c r="A1348" s="324" t="s">
        <v>3221</v>
      </c>
      <c r="B1348" s="325" t="s">
        <v>3278</v>
      </c>
      <c r="C1348" s="325">
        <v>25237</v>
      </c>
      <c r="D1348" s="336">
        <v>46008</v>
      </c>
      <c r="E1348" s="325" t="s">
        <v>2998</v>
      </c>
      <c r="F1348" s="325" t="s">
        <v>3279</v>
      </c>
      <c r="G1348" s="325"/>
      <c r="H1348" s="325" t="s">
        <v>3228</v>
      </c>
      <c r="I1348" s="339">
        <v>-184.6</v>
      </c>
      <c r="J1348" s="346"/>
      <c r="K1348" s="92"/>
    </row>
    <row r="1349" spans="1:11" ht="14.5">
      <c r="A1349" s="324" t="s">
        <v>3569</v>
      </c>
      <c r="B1349" s="325" t="s">
        <v>5223</v>
      </c>
      <c r="C1349" s="325">
        <v>512055065</v>
      </c>
      <c r="D1349" s="336">
        <v>46010</v>
      </c>
      <c r="E1349" s="325" t="s">
        <v>3157</v>
      </c>
      <c r="F1349" s="325" t="s">
        <v>5224</v>
      </c>
      <c r="G1349" s="325"/>
      <c r="H1349" s="325" t="s">
        <v>1489</v>
      </c>
      <c r="I1349" s="339">
        <v>60</v>
      </c>
      <c r="J1349" s="347"/>
      <c r="K1349" s="92"/>
    </row>
    <row r="1350" spans="1:11" ht="14.5">
      <c r="A1350" s="324" t="s">
        <v>3569</v>
      </c>
      <c r="B1350" s="326" t="s">
        <v>5167</v>
      </c>
      <c r="C1350" s="326">
        <v>512054</v>
      </c>
      <c r="D1350" s="337">
        <v>46010</v>
      </c>
      <c r="E1350" s="326" t="s">
        <v>5168</v>
      </c>
      <c r="F1350" s="326" t="s">
        <v>5169</v>
      </c>
      <c r="G1350" s="326">
        <v>55072895</v>
      </c>
      <c r="H1350" s="325" t="s">
        <v>5772</v>
      </c>
      <c r="I1350" s="338">
        <v>820.04</v>
      </c>
      <c r="J1350" s="347"/>
      <c r="K1350" s="92"/>
    </row>
    <row r="1351" spans="1:11" ht="14.5">
      <c r="A1351" s="324" t="s">
        <v>3569</v>
      </c>
      <c r="B1351" s="325" t="s">
        <v>5198</v>
      </c>
      <c r="C1351" s="325">
        <v>25332</v>
      </c>
      <c r="D1351" s="336">
        <v>46010</v>
      </c>
      <c r="E1351" s="325" t="s">
        <v>2998</v>
      </c>
      <c r="F1351" s="325" t="s">
        <v>5199</v>
      </c>
      <c r="G1351" s="325"/>
      <c r="H1351" s="325" t="s">
        <v>1489</v>
      </c>
      <c r="I1351" s="339">
        <v>47.88</v>
      </c>
      <c r="J1351" s="347"/>
      <c r="K1351" s="92"/>
    </row>
    <row r="1352" spans="1:11" ht="14.5">
      <c r="A1352" s="324" t="s">
        <v>3569</v>
      </c>
      <c r="B1352" s="326" t="s">
        <v>5207</v>
      </c>
      <c r="C1352" s="326">
        <v>512055065</v>
      </c>
      <c r="D1352" s="337">
        <v>46010</v>
      </c>
      <c r="E1352" s="326" t="s">
        <v>5208</v>
      </c>
      <c r="F1352" s="326" t="s">
        <v>5209</v>
      </c>
      <c r="G1352" s="326"/>
      <c r="H1352" s="326" t="s">
        <v>1489</v>
      </c>
      <c r="I1352" s="338">
        <v>6</v>
      </c>
      <c r="J1352" s="347"/>
      <c r="K1352" s="92"/>
    </row>
    <row r="1353" spans="1:11" ht="14.5">
      <c r="A1353" s="324" t="s">
        <v>3569</v>
      </c>
      <c r="B1353" s="325" t="s">
        <v>5197</v>
      </c>
      <c r="C1353" s="325">
        <v>25331</v>
      </c>
      <c r="D1353" s="336">
        <v>46010</v>
      </c>
      <c r="E1353" s="325" t="s">
        <v>2998</v>
      </c>
      <c r="F1353" s="325" t="s">
        <v>4830</v>
      </c>
      <c r="G1353" s="325"/>
      <c r="H1353" s="325" t="s">
        <v>1489</v>
      </c>
      <c r="I1353" s="339">
        <v>140.41</v>
      </c>
      <c r="J1353" s="347"/>
      <c r="K1353" s="92"/>
    </row>
    <row r="1354" spans="1:11" ht="14.5">
      <c r="A1354" s="324" t="s">
        <v>3569</v>
      </c>
      <c r="B1354" s="325" t="s">
        <v>5210</v>
      </c>
      <c r="C1354" s="325">
        <v>512055065</v>
      </c>
      <c r="D1354" s="336">
        <v>46010</v>
      </c>
      <c r="E1354" s="325" t="s">
        <v>4895</v>
      </c>
      <c r="F1354" s="325" t="s">
        <v>5209</v>
      </c>
      <c r="G1354" s="325"/>
      <c r="H1354" s="325" t="s">
        <v>1489</v>
      </c>
      <c r="I1354" s="339">
        <v>6</v>
      </c>
      <c r="J1354" s="347"/>
      <c r="K1354" s="92"/>
    </row>
    <row r="1355" spans="1:11" ht="14.5">
      <c r="A1355" s="324" t="s">
        <v>3569</v>
      </c>
      <c r="B1355" s="326" t="s">
        <v>5204</v>
      </c>
      <c r="C1355" s="326">
        <v>512055065</v>
      </c>
      <c r="D1355" s="337">
        <v>46010</v>
      </c>
      <c r="E1355" s="326" t="s">
        <v>5205</v>
      </c>
      <c r="F1355" s="326" t="s">
        <v>5206</v>
      </c>
      <c r="G1355" s="326"/>
      <c r="H1355" s="326" t="s">
        <v>1489</v>
      </c>
      <c r="I1355" s="338">
        <v>222.84</v>
      </c>
      <c r="J1355" s="347"/>
      <c r="K1355" s="92"/>
    </row>
    <row r="1356" spans="1:11" ht="14.5">
      <c r="A1356" s="324" t="s">
        <v>3569</v>
      </c>
      <c r="B1356" s="326" t="s">
        <v>5211</v>
      </c>
      <c r="C1356" s="326">
        <v>512055065</v>
      </c>
      <c r="D1356" s="337">
        <v>46010</v>
      </c>
      <c r="E1356" s="326" t="s">
        <v>4961</v>
      </c>
      <c r="F1356" s="326" t="s">
        <v>5209</v>
      </c>
      <c r="G1356" s="326"/>
      <c r="H1356" s="326" t="s">
        <v>1489</v>
      </c>
      <c r="I1356" s="338">
        <v>8.8000000000000007</v>
      </c>
      <c r="J1356" s="347"/>
      <c r="K1356" s="92"/>
    </row>
    <row r="1357" spans="1:11" ht="14.5">
      <c r="A1357" s="324" t="s">
        <v>3569</v>
      </c>
      <c r="B1357" s="325" t="s">
        <v>5189</v>
      </c>
      <c r="C1357" s="325">
        <v>25326</v>
      </c>
      <c r="D1357" s="336">
        <v>46010</v>
      </c>
      <c r="E1357" s="325" t="s">
        <v>2998</v>
      </c>
      <c r="F1357" s="325" t="s">
        <v>5190</v>
      </c>
      <c r="G1357" s="325"/>
      <c r="H1357" s="325" t="s">
        <v>1489</v>
      </c>
      <c r="I1357" s="339">
        <v>224.54</v>
      </c>
      <c r="J1357" s="347"/>
      <c r="K1357" s="92"/>
    </row>
    <row r="1358" spans="1:11" ht="14.5">
      <c r="A1358" s="324" t="s">
        <v>3569</v>
      </c>
      <c r="B1358" s="326" t="s">
        <v>5170</v>
      </c>
      <c r="C1358" s="326">
        <v>512053</v>
      </c>
      <c r="D1358" s="336">
        <v>46010</v>
      </c>
      <c r="E1358" s="326" t="s">
        <v>3379</v>
      </c>
      <c r="F1358" s="326" t="s">
        <v>5171</v>
      </c>
      <c r="G1358" s="326">
        <v>55072895</v>
      </c>
      <c r="H1358" s="325" t="s">
        <v>5772</v>
      </c>
      <c r="I1358" s="338">
        <v>51.17</v>
      </c>
      <c r="J1358" s="347"/>
      <c r="K1358" s="92"/>
    </row>
    <row r="1359" spans="1:11" ht="14.5">
      <c r="A1359" s="324" t="s">
        <v>3569</v>
      </c>
      <c r="B1359" s="326" t="s">
        <v>5191</v>
      </c>
      <c r="C1359" s="326">
        <v>25327</v>
      </c>
      <c r="D1359" s="336">
        <v>46010</v>
      </c>
      <c r="E1359" s="326" t="s">
        <v>2998</v>
      </c>
      <c r="F1359" s="326" t="s">
        <v>5192</v>
      </c>
      <c r="G1359" s="326"/>
      <c r="H1359" s="326" t="s">
        <v>1489</v>
      </c>
      <c r="I1359" s="338">
        <v>169.52</v>
      </c>
      <c r="J1359" s="347"/>
      <c r="K1359" s="92"/>
    </row>
    <row r="1360" spans="1:11" ht="14.5">
      <c r="A1360" s="324" t="s">
        <v>3569</v>
      </c>
      <c r="B1360" s="325" t="s">
        <v>5193</v>
      </c>
      <c r="C1360" s="325">
        <v>25328</v>
      </c>
      <c r="D1360" s="336">
        <v>46010</v>
      </c>
      <c r="E1360" s="325" t="s">
        <v>2998</v>
      </c>
      <c r="F1360" s="325" t="s">
        <v>5194</v>
      </c>
      <c r="G1360" s="325">
        <v>55072895</v>
      </c>
      <c r="H1360" s="325" t="s">
        <v>5772</v>
      </c>
      <c r="I1360" s="339">
        <v>53.15</v>
      </c>
      <c r="J1360" s="347"/>
      <c r="K1360" s="92"/>
    </row>
    <row r="1361" spans="1:11" ht="14.5">
      <c r="A1361" s="324" t="s">
        <v>3569</v>
      </c>
      <c r="B1361" s="325" t="s">
        <v>5195</v>
      </c>
      <c r="C1361" s="325">
        <v>25329</v>
      </c>
      <c r="D1361" s="336">
        <v>46010</v>
      </c>
      <c r="E1361" s="325" t="s">
        <v>2998</v>
      </c>
      <c r="F1361" s="325" t="s">
        <v>5194</v>
      </c>
      <c r="G1361" s="325"/>
      <c r="H1361" s="325" t="s">
        <v>4871</v>
      </c>
      <c r="I1361" s="339">
        <v>8.8000000000000007</v>
      </c>
      <c r="J1361" s="347"/>
      <c r="K1361" s="92"/>
    </row>
    <row r="1362" spans="1:11" ht="14.5">
      <c r="A1362" s="324" t="s">
        <v>3569</v>
      </c>
      <c r="B1362" s="325" t="s">
        <v>5196</v>
      </c>
      <c r="C1362" s="325">
        <v>25330</v>
      </c>
      <c r="D1362" s="336">
        <v>46010</v>
      </c>
      <c r="E1362" s="325" t="s">
        <v>2998</v>
      </c>
      <c r="F1362" s="325" t="s">
        <v>5194</v>
      </c>
      <c r="G1362" s="325"/>
      <c r="H1362" s="325" t="s">
        <v>1489</v>
      </c>
      <c r="I1362" s="339">
        <v>8.8000000000000007</v>
      </c>
      <c r="J1362" s="347"/>
      <c r="K1362" s="92"/>
    </row>
    <row r="1363" spans="1:11" ht="14.5">
      <c r="A1363" s="324" t="s">
        <v>3569</v>
      </c>
      <c r="B1363" s="326" t="s">
        <v>5172</v>
      </c>
      <c r="C1363" s="326">
        <v>512055065</v>
      </c>
      <c r="D1363" s="337">
        <v>46010</v>
      </c>
      <c r="E1363" s="326" t="s">
        <v>4767</v>
      </c>
      <c r="F1363" s="326" t="s">
        <v>5173</v>
      </c>
      <c r="G1363" s="326"/>
      <c r="H1363" s="326" t="s">
        <v>1489</v>
      </c>
      <c r="I1363" s="338">
        <v>43.29</v>
      </c>
      <c r="J1363" s="347"/>
      <c r="K1363" s="92"/>
    </row>
    <row r="1364" spans="1:11" ht="14.5">
      <c r="A1364" s="324" t="s">
        <v>3569</v>
      </c>
      <c r="B1364" s="325" t="s">
        <v>5212</v>
      </c>
      <c r="C1364" s="325">
        <v>512055065</v>
      </c>
      <c r="D1364" s="336">
        <v>46010</v>
      </c>
      <c r="E1364" s="325" t="s">
        <v>5037</v>
      </c>
      <c r="F1364" s="325" t="s">
        <v>5213</v>
      </c>
      <c r="G1364" s="325"/>
      <c r="H1364" s="325" t="s">
        <v>1489</v>
      </c>
      <c r="I1364" s="339">
        <v>50</v>
      </c>
      <c r="J1364" s="347"/>
      <c r="K1364" s="92"/>
    </row>
    <row r="1365" spans="1:11" ht="14.5">
      <c r="A1365" s="324" t="s">
        <v>3569</v>
      </c>
      <c r="B1365" s="325" t="s">
        <v>5214</v>
      </c>
      <c r="C1365" s="325">
        <v>512055065</v>
      </c>
      <c r="D1365" s="336">
        <v>46010</v>
      </c>
      <c r="E1365" s="325" t="s">
        <v>5168</v>
      </c>
      <c r="F1365" s="325" t="s">
        <v>5213</v>
      </c>
      <c r="G1365" s="325"/>
      <c r="H1365" s="325" t="s">
        <v>1489</v>
      </c>
      <c r="I1365" s="339">
        <v>50</v>
      </c>
      <c r="J1365" s="347"/>
      <c r="K1365" s="92"/>
    </row>
    <row r="1366" spans="1:11" ht="14.5">
      <c r="A1366" s="324" t="s">
        <v>3569</v>
      </c>
      <c r="B1366" s="326" t="s">
        <v>5215</v>
      </c>
      <c r="C1366" s="326">
        <v>512055065</v>
      </c>
      <c r="D1366" s="337">
        <v>46010</v>
      </c>
      <c r="E1366" s="326" t="s">
        <v>5168</v>
      </c>
      <c r="F1366" s="326" t="s">
        <v>5213</v>
      </c>
      <c r="G1366" s="326"/>
      <c r="H1366" s="326" t="s">
        <v>1489</v>
      </c>
      <c r="I1366" s="338">
        <v>40</v>
      </c>
      <c r="J1366" s="347"/>
      <c r="K1366" s="92"/>
    </row>
    <row r="1367" spans="1:11" ht="14.5">
      <c r="A1367" s="324" t="s">
        <v>3569</v>
      </c>
      <c r="B1367" s="325" t="s">
        <v>5216</v>
      </c>
      <c r="C1367" s="325">
        <v>512055065</v>
      </c>
      <c r="D1367" s="336">
        <v>46010</v>
      </c>
      <c r="E1367" s="325" t="s">
        <v>5037</v>
      </c>
      <c r="F1367" s="325" t="s">
        <v>5213</v>
      </c>
      <c r="G1367" s="325"/>
      <c r="H1367" s="325" t="s">
        <v>1489</v>
      </c>
      <c r="I1367" s="339">
        <v>40</v>
      </c>
      <c r="J1367" s="347"/>
      <c r="K1367" s="92"/>
    </row>
    <row r="1368" spans="1:11" ht="14.5">
      <c r="A1368" s="324" t="s">
        <v>3569</v>
      </c>
      <c r="B1368" s="326" t="s">
        <v>5217</v>
      </c>
      <c r="C1368" s="326">
        <v>512055065</v>
      </c>
      <c r="D1368" s="337">
        <v>46010</v>
      </c>
      <c r="E1368" s="326" t="s">
        <v>5168</v>
      </c>
      <c r="F1368" s="326" t="s">
        <v>5218</v>
      </c>
      <c r="G1368" s="326"/>
      <c r="H1368" s="326" t="s">
        <v>1489</v>
      </c>
      <c r="I1368" s="338">
        <v>197</v>
      </c>
      <c r="J1368" s="347"/>
      <c r="K1368" s="92"/>
    </row>
    <row r="1369" spans="1:11" ht="14.5">
      <c r="A1369" s="324" t="s">
        <v>3569</v>
      </c>
      <c r="B1369" s="325" t="s">
        <v>5219</v>
      </c>
      <c r="C1369" s="325">
        <v>512066</v>
      </c>
      <c r="D1369" s="336">
        <v>46010</v>
      </c>
      <c r="E1369" s="325" t="s">
        <v>5037</v>
      </c>
      <c r="F1369" s="325" t="s">
        <v>5220</v>
      </c>
      <c r="G1369" s="325">
        <v>55072895</v>
      </c>
      <c r="H1369" s="325" t="s">
        <v>5772</v>
      </c>
      <c r="I1369" s="339">
        <v>115.81</v>
      </c>
      <c r="J1369" s="347"/>
      <c r="K1369" s="92"/>
    </row>
    <row r="1370" spans="1:11" ht="14.5">
      <c r="A1370" s="324" t="s">
        <v>3569</v>
      </c>
      <c r="B1370" s="325" t="s">
        <v>5203</v>
      </c>
      <c r="C1370" s="325">
        <v>25348</v>
      </c>
      <c r="D1370" s="336">
        <v>46010</v>
      </c>
      <c r="E1370" s="325" t="s">
        <v>2998</v>
      </c>
      <c r="F1370" s="325" t="s">
        <v>5201</v>
      </c>
      <c r="G1370" s="325"/>
      <c r="H1370" s="325" t="s">
        <v>4871</v>
      </c>
      <c r="I1370" s="339">
        <v>12.3</v>
      </c>
      <c r="J1370" s="347"/>
      <c r="K1370" s="92"/>
    </row>
    <row r="1371" spans="1:11" ht="14.5">
      <c r="A1371" s="324" t="s">
        <v>3569</v>
      </c>
      <c r="B1371" s="325" t="s">
        <v>5202</v>
      </c>
      <c r="C1371" s="325">
        <v>25347</v>
      </c>
      <c r="D1371" s="336">
        <v>46010</v>
      </c>
      <c r="E1371" s="325" t="s">
        <v>2998</v>
      </c>
      <c r="F1371" s="325" t="s">
        <v>5201</v>
      </c>
      <c r="G1371" s="325"/>
      <c r="H1371" s="325" t="s">
        <v>1489</v>
      </c>
      <c r="I1371" s="339">
        <v>12.3</v>
      </c>
      <c r="J1371" s="347"/>
      <c r="K1371" s="92"/>
    </row>
    <row r="1372" spans="1:11" ht="14.5">
      <c r="A1372" s="324" t="s">
        <v>3569</v>
      </c>
      <c r="B1372" s="326" t="s">
        <v>5200</v>
      </c>
      <c r="C1372" s="326">
        <v>25346</v>
      </c>
      <c r="D1372" s="337">
        <v>46010</v>
      </c>
      <c r="E1372" s="326" t="s">
        <v>2998</v>
      </c>
      <c r="F1372" s="326" t="s">
        <v>5201</v>
      </c>
      <c r="G1372" s="326">
        <v>55072895</v>
      </c>
      <c r="H1372" s="325" t="s">
        <v>5772</v>
      </c>
      <c r="I1372" s="338">
        <v>272.94</v>
      </c>
      <c r="J1372" s="347"/>
      <c r="K1372" s="92"/>
    </row>
    <row r="1373" spans="1:11" ht="14.5">
      <c r="A1373" s="324" t="s">
        <v>3880</v>
      </c>
      <c r="B1373" s="326" t="s">
        <v>5311</v>
      </c>
      <c r="C1373" s="326">
        <v>25323</v>
      </c>
      <c r="D1373" s="336">
        <v>46010</v>
      </c>
      <c r="E1373" s="326" t="s">
        <v>2998</v>
      </c>
      <c r="F1373" s="326" t="s">
        <v>5310</v>
      </c>
      <c r="G1373" s="326"/>
      <c r="H1373" s="326" t="s">
        <v>5312</v>
      </c>
      <c r="I1373" s="338">
        <v>91.1</v>
      </c>
      <c r="J1373" s="347"/>
      <c r="K1373" s="92"/>
    </row>
    <row r="1374" spans="1:11" ht="14.5">
      <c r="A1374" s="324" t="s">
        <v>3880</v>
      </c>
      <c r="B1374" s="326" t="s">
        <v>5337</v>
      </c>
      <c r="C1374" s="326">
        <v>512040049</v>
      </c>
      <c r="D1374" s="336">
        <v>46010</v>
      </c>
      <c r="E1374" s="326" t="s">
        <v>5034</v>
      </c>
      <c r="F1374" s="326" t="s">
        <v>5338</v>
      </c>
      <c r="G1374" s="326"/>
      <c r="H1374" s="326" t="s">
        <v>3883</v>
      </c>
      <c r="I1374" s="338">
        <v>80</v>
      </c>
      <c r="J1374" s="347"/>
      <c r="K1374" s="92"/>
    </row>
    <row r="1375" spans="1:11" ht="14.5">
      <c r="A1375" s="324" t="s">
        <v>3880</v>
      </c>
      <c r="B1375" s="325" t="s">
        <v>5315</v>
      </c>
      <c r="C1375" s="325">
        <v>25325</v>
      </c>
      <c r="D1375" s="336">
        <v>46010</v>
      </c>
      <c r="E1375" s="325" t="s">
        <v>2998</v>
      </c>
      <c r="F1375" s="325" t="s">
        <v>5316</v>
      </c>
      <c r="G1375" s="325"/>
      <c r="H1375" s="325" t="s">
        <v>3923</v>
      </c>
      <c r="I1375" s="339">
        <v>286.83999999999997</v>
      </c>
      <c r="J1375" s="347"/>
      <c r="K1375" s="92"/>
    </row>
    <row r="1376" spans="1:11" ht="14.5">
      <c r="A1376" s="324" t="s">
        <v>3880</v>
      </c>
      <c r="B1376" s="326" t="s">
        <v>5313</v>
      </c>
      <c r="C1376" s="326">
        <v>25324</v>
      </c>
      <c r="D1376" s="336">
        <v>46010</v>
      </c>
      <c r="E1376" s="326" t="s">
        <v>2998</v>
      </c>
      <c r="F1376" s="326" t="s">
        <v>5314</v>
      </c>
      <c r="G1376" s="326"/>
      <c r="H1376" s="326" t="s">
        <v>3923</v>
      </c>
      <c r="I1376" s="338">
        <v>784.37</v>
      </c>
      <c r="J1376" s="347"/>
      <c r="K1376" s="92"/>
    </row>
    <row r="1377" spans="1:11" ht="14.5">
      <c r="A1377" s="324" t="s">
        <v>3880</v>
      </c>
      <c r="B1377" s="325" t="s">
        <v>5278</v>
      </c>
      <c r="C1377" s="325">
        <v>512040049</v>
      </c>
      <c r="D1377" s="336">
        <v>46010</v>
      </c>
      <c r="E1377" s="325" t="s">
        <v>3593</v>
      </c>
      <c r="F1377" s="325" t="s">
        <v>5279</v>
      </c>
      <c r="G1377" s="325"/>
      <c r="H1377" s="325" t="s">
        <v>3883</v>
      </c>
      <c r="I1377" s="339">
        <v>116.9</v>
      </c>
      <c r="J1377" s="347"/>
      <c r="K1377" s="92"/>
    </row>
    <row r="1378" spans="1:11" ht="14.5">
      <c r="A1378" s="324" t="s">
        <v>3880</v>
      </c>
      <c r="B1378" s="325" t="s">
        <v>5309</v>
      </c>
      <c r="C1378" s="325">
        <v>25322</v>
      </c>
      <c r="D1378" s="336">
        <v>46010</v>
      </c>
      <c r="E1378" s="325" t="s">
        <v>2998</v>
      </c>
      <c r="F1378" s="325" t="s">
        <v>5310</v>
      </c>
      <c r="G1378" s="325"/>
      <c r="H1378" s="325" t="s">
        <v>3923</v>
      </c>
      <c r="I1378" s="339">
        <v>697.45</v>
      </c>
      <c r="J1378" s="347"/>
      <c r="K1378" s="92"/>
    </row>
    <row r="1379" spans="1:11" ht="14.5">
      <c r="A1379" s="324" t="s">
        <v>3880</v>
      </c>
      <c r="B1379" s="325" t="s">
        <v>5280</v>
      </c>
      <c r="C1379" s="325">
        <v>512040049</v>
      </c>
      <c r="D1379" s="336">
        <v>46010</v>
      </c>
      <c r="E1379" s="325" t="s">
        <v>4044</v>
      </c>
      <c r="F1379" s="325" t="s">
        <v>5281</v>
      </c>
      <c r="G1379" s="325"/>
      <c r="H1379" s="325" t="s">
        <v>3883</v>
      </c>
      <c r="I1379" s="339">
        <v>111.3</v>
      </c>
      <c r="J1379" s="347"/>
      <c r="K1379" s="92"/>
    </row>
    <row r="1380" spans="1:11" ht="14.5">
      <c r="A1380" s="324" t="s">
        <v>3880</v>
      </c>
      <c r="B1380" s="325" t="s">
        <v>5282</v>
      </c>
      <c r="C1380" s="325">
        <v>512040049</v>
      </c>
      <c r="D1380" s="336">
        <v>46010</v>
      </c>
      <c r="E1380" s="325" t="s">
        <v>5283</v>
      </c>
      <c r="F1380" s="325" t="s">
        <v>5284</v>
      </c>
      <c r="G1380" s="325"/>
      <c r="H1380" s="325" t="s">
        <v>3883</v>
      </c>
      <c r="I1380" s="339">
        <v>81.7</v>
      </c>
      <c r="J1380" s="347"/>
      <c r="K1380" s="92"/>
    </row>
    <row r="1381" spans="1:11" ht="14.5">
      <c r="A1381" s="324" t="s">
        <v>3880</v>
      </c>
      <c r="B1381" s="325" t="s">
        <v>5285</v>
      </c>
      <c r="C1381" s="325">
        <v>512040049</v>
      </c>
      <c r="D1381" s="336">
        <v>46010</v>
      </c>
      <c r="E1381" s="325" t="s">
        <v>5286</v>
      </c>
      <c r="F1381" s="325" t="s">
        <v>5284</v>
      </c>
      <c r="G1381" s="325"/>
      <c r="H1381" s="325" t="s">
        <v>3883</v>
      </c>
      <c r="I1381" s="339">
        <v>128.75</v>
      </c>
      <c r="J1381" s="347"/>
      <c r="K1381" s="92"/>
    </row>
    <row r="1382" spans="1:11" ht="14.5">
      <c r="A1382" s="324" t="s">
        <v>3880</v>
      </c>
      <c r="B1382" s="325" t="s">
        <v>5287</v>
      </c>
      <c r="C1382" s="325">
        <v>512040049</v>
      </c>
      <c r="D1382" s="336">
        <v>46010</v>
      </c>
      <c r="E1382" s="325" t="s">
        <v>5040</v>
      </c>
      <c r="F1382" s="325" t="s">
        <v>5324</v>
      </c>
      <c r="G1382" s="325"/>
      <c r="H1382" s="325" t="s">
        <v>3883</v>
      </c>
      <c r="I1382" s="339">
        <v>105</v>
      </c>
      <c r="J1382" s="347"/>
      <c r="K1382" s="92"/>
    </row>
    <row r="1383" spans="1:11" ht="14.5">
      <c r="A1383" s="324" t="s">
        <v>3880</v>
      </c>
      <c r="B1383" s="326" t="s">
        <v>5287</v>
      </c>
      <c r="C1383" s="326">
        <v>512040049</v>
      </c>
      <c r="D1383" s="336">
        <v>46010</v>
      </c>
      <c r="E1383" s="326" t="s">
        <v>5040</v>
      </c>
      <c r="F1383" s="326" t="s">
        <v>5288</v>
      </c>
      <c r="G1383" s="326"/>
      <c r="H1383" s="326" t="s">
        <v>3883</v>
      </c>
      <c r="I1383" s="338">
        <v>263.2</v>
      </c>
      <c r="J1383" s="347"/>
      <c r="K1383" s="92"/>
    </row>
    <row r="1384" spans="1:11" ht="14.5">
      <c r="A1384" s="324" t="s">
        <v>3880</v>
      </c>
      <c r="B1384" s="326" t="s">
        <v>5335</v>
      </c>
      <c r="C1384" s="326">
        <v>512040049</v>
      </c>
      <c r="D1384" s="336">
        <v>46010</v>
      </c>
      <c r="E1384" s="326" t="s">
        <v>5065</v>
      </c>
      <c r="F1384" s="326" t="s">
        <v>5336</v>
      </c>
      <c r="G1384" s="326"/>
      <c r="H1384" s="326" t="s">
        <v>3883</v>
      </c>
      <c r="I1384" s="338">
        <v>30</v>
      </c>
      <c r="J1384" s="347"/>
      <c r="K1384" s="92"/>
    </row>
    <row r="1385" spans="1:11" ht="14.5">
      <c r="A1385" s="324" t="s">
        <v>3880</v>
      </c>
      <c r="B1385" s="326" t="s">
        <v>5327</v>
      </c>
      <c r="C1385" s="326">
        <v>512040049</v>
      </c>
      <c r="D1385" s="336">
        <v>46010</v>
      </c>
      <c r="E1385" s="326" t="s">
        <v>5040</v>
      </c>
      <c r="F1385" s="326" t="s">
        <v>5328</v>
      </c>
      <c r="G1385" s="326"/>
      <c r="H1385" s="326" t="s">
        <v>3883</v>
      </c>
      <c r="I1385" s="338">
        <v>285</v>
      </c>
      <c r="J1385" s="347"/>
      <c r="K1385" s="92"/>
    </row>
    <row r="1386" spans="1:11" ht="14.5">
      <c r="A1386" s="324" t="s">
        <v>3880</v>
      </c>
      <c r="B1386" s="325" t="s">
        <v>5331</v>
      </c>
      <c r="C1386" s="325">
        <v>512040049</v>
      </c>
      <c r="D1386" s="336">
        <v>46010</v>
      </c>
      <c r="E1386" s="325" t="s">
        <v>4815</v>
      </c>
      <c r="F1386" s="325" t="s">
        <v>5332</v>
      </c>
      <c r="G1386" s="325"/>
      <c r="H1386" s="325" t="s">
        <v>3883</v>
      </c>
      <c r="I1386" s="339">
        <v>40</v>
      </c>
      <c r="J1386" s="347"/>
      <c r="K1386" s="92"/>
    </row>
    <row r="1387" spans="1:11" ht="14.5">
      <c r="A1387" s="324" t="s">
        <v>3880</v>
      </c>
      <c r="B1387" s="326" t="s">
        <v>5333</v>
      </c>
      <c r="C1387" s="326">
        <v>512040049</v>
      </c>
      <c r="D1387" s="336">
        <v>46010</v>
      </c>
      <c r="E1387" s="326" t="s">
        <v>4735</v>
      </c>
      <c r="F1387" s="326" t="s">
        <v>5334</v>
      </c>
      <c r="G1387" s="326"/>
      <c r="H1387" s="326" t="s">
        <v>3883</v>
      </c>
      <c r="I1387" s="338">
        <v>35</v>
      </c>
      <c r="J1387" s="347"/>
      <c r="K1387" s="92"/>
    </row>
    <row r="1388" spans="1:11" ht="28">
      <c r="A1388" s="355" t="s">
        <v>4098</v>
      </c>
      <c r="B1388" s="356" t="s">
        <v>5370</v>
      </c>
      <c r="C1388" s="356">
        <v>250023</v>
      </c>
      <c r="D1388" s="363">
        <v>46010</v>
      </c>
      <c r="E1388" s="356" t="s">
        <v>2998</v>
      </c>
      <c r="F1388" s="356" t="s">
        <v>5371</v>
      </c>
      <c r="G1388" s="356">
        <v>51151197</v>
      </c>
      <c r="H1388" s="356" t="s">
        <v>3441</v>
      </c>
      <c r="I1388" s="361">
        <v>696</v>
      </c>
      <c r="J1388" s="360"/>
      <c r="K1388" s="92"/>
    </row>
    <row r="1389" spans="1:11" ht="14.5">
      <c r="A1389" s="324" t="s">
        <v>3742</v>
      </c>
      <c r="B1389" s="325" t="s">
        <v>5239</v>
      </c>
      <c r="C1389" s="325">
        <v>202525</v>
      </c>
      <c r="D1389" s="337">
        <v>46019</v>
      </c>
      <c r="E1389" s="325" t="s">
        <v>2998</v>
      </c>
      <c r="F1389" s="325" t="s">
        <v>5240</v>
      </c>
      <c r="G1389" s="325">
        <v>35171979</v>
      </c>
      <c r="H1389" s="325" t="s">
        <v>3060</v>
      </c>
      <c r="I1389" s="339">
        <v>210</v>
      </c>
      <c r="J1389" s="347"/>
      <c r="K1389" s="92"/>
    </row>
    <row r="1390" spans="1:11" ht="14.5">
      <c r="A1390" s="324" t="s">
        <v>3057</v>
      </c>
      <c r="B1390" s="326" t="s">
        <v>5044</v>
      </c>
      <c r="C1390" s="326">
        <v>202524</v>
      </c>
      <c r="D1390" s="337">
        <v>46019</v>
      </c>
      <c r="E1390" s="326" t="s">
        <v>2998</v>
      </c>
      <c r="F1390" s="326" t="s">
        <v>5045</v>
      </c>
      <c r="G1390" s="326">
        <v>35171979</v>
      </c>
      <c r="H1390" s="326" t="s">
        <v>3060</v>
      </c>
      <c r="I1390" s="338">
        <v>285</v>
      </c>
      <c r="J1390" s="347"/>
      <c r="K1390" s="92"/>
    </row>
    <row r="1391" spans="1:11" ht="29">
      <c r="A1391" s="324" t="s">
        <v>4621</v>
      </c>
      <c r="B1391" s="326" t="s">
        <v>4994</v>
      </c>
      <c r="C1391" s="326">
        <v>251219</v>
      </c>
      <c r="D1391" s="337">
        <v>45967</v>
      </c>
      <c r="E1391" s="326" t="s">
        <v>2998</v>
      </c>
      <c r="F1391" s="326" t="s">
        <v>4995</v>
      </c>
      <c r="G1391" s="326">
        <v>35804190</v>
      </c>
      <c r="H1391" s="326" t="s">
        <v>4666</v>
      </c>
      <c r="I1391" s="338">
        <v>7762</v>
      </c>
      <c r="J1391" s="347"/>
      <c r="K1391" s="92"/>
    </row>
    <row r="1392" spans="1:11" ht="29">
      <c r="A1392" s="324" t="s">
        <v>4621</v>
      </c>
      <c r="B1392" s="326" t="s">
        <v>4661</v>
      </c>
      <c r="C1392" s="326">
        <v>510062</v>
      </c>
      <c r="D1392" s="337">
        <v>45967</v>
      </c>
      <c r="E1392" s="326"/>
      <c r="F1392" s="326" t="s">
        <v>4663</v>
      </c>
      <c r="G1392" s="326"/>
      <c r="H1392" s="326" t="s">
        <v>4153</v>
      </c>
      <c r="I1392" s="338">
        <v>66.069999999999993</v>
      </c>
      <c r="J1392" s="347"/>
      <c r="K1392" s="92"/>
    </row>
    <row r="1393" spans="1:11" ht="14.5">
      <c r="A1393" s="327" t="s">
        <v>5023</v>
      </c>
      <c r="B1393" s="325" t="s">
        <v>5469</v>
      </c>
      <c r="C1393" s="325">
        <v>25336</v>
      </c>
      <c r="D1393" s="336">
        <v>45968</v>
      </c>
      <c r="E1393" s="325" t="s">
        <v>2998</v>
      </c>
      <c r="F1393" s="325" t="s">
        <v>5414</v>
      </c>
      <c r="G1393" s="325"/>
      <c r="H1393" s="325" t="s">
        <v>5470</v>
      </c>
      <c r="I1393" s="339">
        <v>250.13</v>
      </c>
      <c r="J1393" s="347"/>
      <c r="K1393" s="92"/>
    </row>
    <row r="1394" spans="1:11" ht="29">
      <c r="A1394" s="324" t="s">
        <v>4621</v>
      </c>
      <c r="B1394" s="326" t="s">
        <v>5407</v>
      </c>
      <c r="C1394" s="326">
        <v>25310</v>
      </c>
      <c r="D1394" s="337">
        <v>45968</v>
      </c>
      <c r="E1394" s="326" t="s">
        <v>2998</v>
      </c>
      <c r="F1394" s="326" t="s">
        <v>5408</v>
      </c>
      <c r="G1394" s="326"/>
      <c r="H1394" s="326" t="s">
        <v>5084</v>
      </c>
      <c r="I1394" s="338">
        <v>329.02</v>
      </c>
      <c r="J1394" s="347"/>
      <c r="K1394" s="92"/>
    </row>
    <row r="1395" spans="1:11" ht="14.5">
      <c r="A1395" s="327" t="s">
        <v>5023</v>
      </c>
      <c r="B1395" s="325" t="s">
        <v>5468</v>
      </c>
      <c r="C1395" s="325">
        <v>25335</v>
      </c>
      <c r="D1395" s="336">
        <v>45968</v>
      </c>
      <c r="E1395" s="325" t="s">
        <v>2998</v>
      </c>
      <c r="F1395" s="325" t="s">
        <v>5414</v>
      </c>
      <c r="G1395" s="325"/>
      <c r="H1395" s="326" t="s">
        <v>5312</v>
      </c>
      <c r="I1395" s="339">
        <v>250.13</v>
      </c>
      <c r="J1395" s="347"/>
      <c r="K1395" s="92"/>
    </row>
    <row r="1396" spans="1:11" ht="14.5">
      <c r="A1396" s="327" t="s">
        <v>5023</v>
      </c>
      <c r="B1396" s="326" t="s">
        <v>5467</v>
      </c>
      <c r="C1396" s="326">
        <v>25337</v>
      </c>
      <c r="D1396" s="337">
        <v>45969</v>
      </c>
      <c r="E1396" s="326" t="s">
        <v>2998</v>
      </c>
      <c r="F1396" s="326" t="s">
        <v>5414</v>
      </c>
      <c r="G1396" s="326"/>
      <c r="H1396" s="326" t="s">
        <v>3923</v>
      </c>
      <c r="I1396" s="338">
        <v>250.13</v>
      </c>
      <c r="J1396" s="347"/>
      <c r="K1396" s="92"/>
    </row>
    <row r="1397" spans="1:11" ht="14.5">
      <c r="A1397" s="327" t="s">
        <v>5023</v>
      </c>
      <c r="B1397" s="325" t="s">
        <v>5460</v>
      </c>
      <c r="C1397" s="325">
        <v>25341</v>
      </c>
      <c r="D1397" s="336">
        <v>45968</v>
      </c>
      <c r="E1397" s="325" t="s">
        <v>2998</v>
      </c>
      <c r="F1397" s="325" t="s">
        <v>5417</v>
      </c>
      <c r="G1397" s="325"/>
      <c r="H1397" s="325" t="s">
        <v>5461</v>
      </c>
      <c r="I1397" s="339">
        <v>259.31</v>
      </c>
      <c r="J1397" s="347"/>
      <c r="K1397" s="92"/>
    </row>
    <row r="1398" spans="1:11" ht="14.5">
      <c r="A1398" s="327" t="s">
        <v>5023</v>
      </c>
      <c r="B1398" s="326" t="s">
        <v>5462</v>
      </c>
      <c r="C1398" s="326">
        <v>25340</v>
      </c>
      <c r="D1398" s="337">
        <v>45968</v>
      </c>
      <c r="E1398" s="326" t="s">
        <v>2998</v>
      </c>
      <c r="F1398" s="326" t="s">
        <v>5417</v>
      </c>
      <c r="G1398" s="326"/>
      <c r="H1398" s="326" t="s">
        <v>5027</v>
      </c>
      <c r="I1398" s="338">
        <v>259.31</v>
      </c>
      <c r="J1398" s="347"/>
      <c r="K1398" s="92"/>
    </row>
    <row r="1399" spans="1:11" ht="14.5">
      <c r="A1399" s="324" t="s">
        <v>3427</v>
      </c>
      <c r="B1399" s="326" t="s">
        <v>5136</v>
      </c>
      <c r="C1399" s="326">
        <v>25352</v>
      </c>
      <c r="D1399" s="336">
        <v>46017</v>
      </c>
      <c r="E1399" s="326" t="s">
        <v>2998</v>
      </c>
      <c r="F1399" s="326" t="s">
        <v>5137</v>
      </c>
      <c r="G1399" s="326"/>
      <c r="H1399" s="326" t="s">
        <v>1487</v>
      </c>
      <c r="I1399" s="338">
        <v>551.9</v>
      </c>
      <c r="J1399" s="347"/>
      <c r="K1399" s="92"/>
    </row>
    <row r="1400" spans="1:11" ht="14.5">
      <c r="A1400" s="327" t="s">
        <v>3164</v>
      </c>
      <c r="B1400" s="325" t="s">
        <v>5110</v>
      </c>
      <c r="C1400" s="325">
        <v>25360</v>
      </c>
      <c r="D1400" s="336">
        <v>46017</v>
      </c>
      <c r="E1400" s="325" t="s">
        <v>2998</v>
      </c>
      <c r="F1400" s="325" t="s">
        <v>5109</v>
      </c>
      <c r="G1400" s="325"/>
      <c r="H1400" s="325" t="s">
        <v>3172</v>
      </c>
      <c r="I1400" s="339">
        <v>33.39</v>
      </c>
      <c r="J1400" s="347"/>
      <c r="K1400" s="92"/>
    </row>
    <row r="1401" spans="1:11" ht="14.5">
      <c r="A1401" s="324" t="s">
        <v>3221</v>
      </c>
      <c r="B1401" s="325" t="s">
        <v>5124</v>
      </c>
      <c r="C1401" s="325">
        <v>25358</v>
      </c>
      <c r="D1401" s="336">
        <v>46017</v>
      </c>
      <c r="E1401" s="325" t="s">
        <v>2998</v>
      </c>
      <c r="F1401" s="325" t="s">
        <v>5125</v>
      </c>
      <c r="G1401" s="325"/>
      <c r="H1401" s="325" t="s">
        <v>3228</v>
      </c>
      <c r="I1401" s="339">
        <v>295.95999999999998</v>
      </c>
      <c r="J1401" s="347"/>
      <c r="K1401" s="92"/>
    </row>
    <row r="1402" spans="1:11" ht="14.5">
      <c r="A1402" s="324" t="s">
        <v>3292</v>
      </c>
      <c r="B1402" s="326" t="s">
        <v>5129</v>
      </c>
      <c r="C1402" s="326">
        <v>25351</v>
      </c>
      <c r="D1402" s="336">
        <v>46017</v>
      </c>
      <c r="E1402" s="326" t="s">
        <v>2998</v>
      </c>
      <c r="F1402" s="326" t="s">
        <v>5128</v>
      </c>
      <c r="G1402" s="326"/>
      <c r="H1402" s="326" t="s">
        <v>3300</v>
      </c>
      <c r="I1402" s="338">
        <v>247.5</v>
      </c>
      <c r="J1402" s="347"/>
      <c r="K1402" s="92"/>
    </row>
    <row r="1403" spans="1:11" ht="14.5">
      <c r="A1403" s="327" t="s">
        <v>3455</v>
      </c>
      <c r="B1403" s="326" t="s">
        <v>5159</v>
      </c>
      <c r="C1403" s="326">
        <v>25356</v>
      </c>
      <c r="D1403" s="336">
        <v>46017</v>
      </c>
      <c r="E1403" s="326" t="s">
        <v>2998</v>
      </c>
      <c r="F1403" s="326" t="s">
        <v>5160</v>
      </c>
      <c r="G1403" s="326"/>
      <c r="H1403" s="326" t="s">
        <v>1488</v>
      </c>
      <c r="I1403" s="338">
        <v>1027.79</v>
      </c>
      <c r="J1403" s="347"/>
      <c r="K1403" s="92"/>
    </row>
    <row r="1404" spans="1:11" ht="14.5">
      <c r="A1404" s="324" t="s">
        <v>3057</v>
      </c>
      <c r="B1404" s="326" t="s">
        <v>5069</v>
      </c>
      <c r="C1404" s="326">
        <v>512068095</v>
      </c>
      <c r="D1404" s="337">
        <v>46017</v>
      </c>
      <c r="E1404" s="326" t="s">
        <v>5062</v>
      </c>
      <c r="F1404" s="326" t="s">
        <v>3155</v>
      </c>
      <c r="G1404" s="326"/>
      <c r="H1404" s="326" t="s">
        <v>3060</v>
      </c>
      <c r="I1404" s="338">
        <v>48</v>
      </c>
      <c r="J1404" s="347"/>
      <c r="K1404" s="92"/>
    </row>
    <row r="1405" spans="1:11" ht="14.5">
      <c r="A1405" s="324" t="s">
        <v>3057</v>
      </c>
      <c r="B1405" s="325" t="s">
        <v>5070</v>
      </c>
      <c r="C1405" s="325">
        <v>512068095</v>
      </c>
      <c r="D1405" s="337">
        <v>46017</v>
      </c>
      <c r="E1405" s="325" t="s">
        <v>5040</v>
      </c>
      <c r="F1405" s="325" t="s">
        <v>5071</v>
      </c>
      <c r="G1405" s="325"/>
      <c r="H1405" s="325" t="s">
        <v>3060</v>
      </c>
      <c r="I1405" s="339">
        <v>265</v>
      </c>
      <c r="J1405" s="347"/>
      <c r="K1405" s="92"/>
    </row>
    <row r="1406" spans="1:11" ht="14.5">
      <c r="A1406" s="324" t="s">
        <v>3057</v>
      </c>
      <c r="B1406" s="326" t="s">
        <v>5072</v>
      </c>
      <c r="C1406" s="326">
        <v>512068095</v>
      </c>
      <c r="D1406" s="337">
        <v>46017</v>
      </c>
      <c r="E1406" s="326" t="s">
        <v>5037</v>
      </c>
      <c r="F1406" s="326" t="s">
        <v>3155</v>
      </c>
      <c r="G1406" s="326"/>
      <c r="H1406" s="326" t="s">
        <v>3060</v>
      </c>
      <c r="I1406" s="338">
        <v>48</v>
      </c>
      <c r="J1406" s="347"/>
      <c r="K1406" s="92"/>
    </row>
    <row r="1407" spans="1:11" ht="14.5">
      <c r="A1407" s="324" t="s">
        <v>3057</v>
      </c>
      <c r="B1407" s="325" t="s">
        <v>5051</v>
      </c>
      <c r="C1407" s="325">
        <v>512068095</v>
      </c>
      <c r="D1407" s="337">
        <v>46017</v>
      </c>
      <c r="E1407" s="336" t="s">
        <v>5052</v>
      </c>
      <c r="F1407" s="325" t="s">
        <v>5053</v>
      </c>
      <c r="G1407" s="325"/>
      <c r="H1407" s="325" t="s">
        <v>3060</v>
      </c>
      <c r="I1407" s="339">
        <v>118.32</v>
      </c>
      <c r="J1407" s="347"/>
      <c r="K1407" s="92"/>
    </row>
    <row r="1408" spans="1:11" ht="14.5">
      <c r="A1408" s="324" t="s">
        <v>3057</v>
      </c>
      <c r="B1408" s="326" t="s">
        <v>5054</v>
      </c>
      <c r="C1408" s="326">
        <v>512068095</v>
      </c>
      <c r="D1408" s="337">
        <v>46017</v>
      </c>
      <c r="E1408" s="326" t="s">
        <v>4575</v>
      </c>
      <c r="F1408" s="326" t="s">
        <v>5055</v>
      </c>
      <c r="G1408" s="326"/>
      <c r="H1408" s="326" t="s">
        <v>3060</v>
      </c>
      <c r="I1408" s="338">
        <v>150.19999999999999</v>
      </c>
      <c r="J1408" s="347"/>
      <c r="K1408" s="92"/>
    </row>
    <row r="1409" spans="1:11" ht="14.5">
      <c r="A1409" s="324" t="s">
        <v>3057</v>
      </c>
      <c r="B1409" s="325" t="s">
        <v>5073</v>
      </c>
      <c r="C1409" s="325">
        <v>512068095</v>
      </c>
      <c r="D1409" s="337">
        <v>46017</v>
      </c>
      <c r="E1409" s="325" t="s">
        <v>4575</v>
      </c>
      <c r="F1409" s="325" t="s">
        <v>5074</v>
      </c>
      <c r="G1409" s="325"/>
      <c r="H1409" s="325" t="s">
        <v>3060</v>
      </c>
      <c r="I1409" s="339">
        <v>55</v>
      </c>
      <c r="J1409" s="347"/>
      <c r="K1409" s="92"/>
    </row>
    <row r="1410" spans="1:11" ht="14.5">
      <c r="A1410" s="324" t="s">
        <v>3057</v>
      </c>
      <c r="B1410" s="326" t="s">
        <v>5039</v>
      </c>
      <c r="C1410" s="326">
        <v>512068095</v>
      </c>
      <c r="D1410" s="337">
        <v>46017</v>
      </c>
      <c r="E1410" s="326" t="s">
        <v>5040</v>
      </c>
      <c r="F1410" s="326" t="s">
        <v>5041</v>
      </c>
      <c r="G1410" s="326"/>
      <c r="H1410" s="326" t="s">
        <v>3060</v>
      </c>
      <c r="I1410" s="338">
        <v>31.4</v>
      </c>
      <c r="J1410" s="347"/>
      <c r="K1410" s="92"/>
    </row>
    <row r="1411" spans="1:11" ht="14.5">
      <c r="A1411" s="324" t="s">
        <v>3057</v>
      </c>
      <c r="B1411" s="325" t="s">
        <v>5061</v>
      </c>
      <c r="C1411" s="325">
        <v>512068095</v>
      </c>
      <c r="D1411" s="337">
        <v>46017</v>
      </c>
      <c r="E1411" s="325" t="s">
        <v>5062</v>
      </c>
      <c r="F1411" s="325" t="s">
        <v>5063</v>
      </c>
      <c r="G1411" s="325"/>
      <c r="H1411" s="325" t="s">
        <v>3060</v>
      </c>
      <c r="I1411" s="339">
        <v>9</v>
      </c>
      <c r="J1411" s="347"/>
      <c r="K1411" s="92"/>
    </row>
    <row r="1412" spans="1:11" ht="14.5">
      <c r="A1412" s="324" t="s">
        <v>3057</v>
      </c>
      <c r="B1412" s="325" t="s">
        <v>5064</v>
      </c>
      <c r="C1412" s="325">
        <v>512068095</v>
      </c>
      <c r="D1412" s="337">
        <v>46017</v>
      </c>
      <c r="E1412" s="325" t="s">
        <v>5065</v>
      </c>
      <c r="F1412" s="325" t="s">
        <v>5063</v>
      </c>
      <c r="G1412" s="325"/>
      <c r="H1412" s="325" t="s">
        <v>3060</v>
      </c>
      <c r="I1412" s="339">
        <v>9</v>
      </c>
      <c r="J1412" s="347"/>
      <c r="K1412" s="92"/>
    </row>
    <row r="1413" spans="1:11" ht="14.5">
      <c r="A1413" s="324" t="s">
        <v>3057</v>
      </c>
      <c r="B1413" s="325" t="s">
        <v>5066</v>
      </c>
      <c r="C1413" s="325">
        <v>512068095</v>
      </c>
      <c r="D1413" s="337">
        <v>46017</v>
      </c>
      <c r="E1413" s="325" t="s">
        <v>5067</v>
      </c>
      <c r="F1413" s="325" t="s">
        <v>5068</v>
      </c>
      <c r="G1413" s="325"/>
      <c r="H1413" s="325" t="s">
        <v>3060</v>
      </c>
      <c r="I1413" s="339">
        <v>60</v>
      </c>
      <c r="J1413" s="347"/>
      <c r="K1413" s="92"/>
    </row>
    <row r="1414" spans="1:11" ht="14.5">
      <c r="A1414" s="324" t="s">
        <v>3057</v>
      </c>
      <c r="B1414" s="325" t="s">
        <v>5048</v>
      </c>
      <c r="C1414" s="325">
        <v>512068095</v>
      </c>
      <c r="D1414" s="337">
        <v>46017</v>
      </c>
      <c r="E1414" s="325" t="s">
        <v>5049</v>
      </c>
      <c r="F1414" s="325" t="s">
        <v>5050</v>
      </c>
      <c r="G1414" s="325"/>
      <c r="H1414" s="325" t="s">
        <v>3060</v>
      </c>
      <c r="I1414" s="339">
        <v>143.9</v>
      </c>
      <c r="J1414" s="347"/>
      <c r="K1414" s="92"/>
    </row>
    <row r="1415" spans="1:11" ht="14.5">
      <c r="A1415" s="324" t="s">
        <v>3057</v>
      </c>
      <c r="B1415" s="326" t="s">
        <v>5036</v>
      </c>
      <c r="C1415" s="326">
        <v>512068095</v>
      </c>
      <c r="D1415" s="337">
        <v>46017</v>
      </c>
      <c r="E1415" s="326" t="s">
        <v>5037</v>
      </c>
      <c r="F1415" s="326" t="s">
        <v>5038</v>
      </c>
      <c r="G1415" s="326"/>
      <c r="H1415" s="326" t="s">
        <v>3060</v>
      </c>
      <c r="I1415" s="338">
        <v>37.06</v>
      </c>
      <c r="J1415" s="347"/>
      <c r="K1415" s="92"/>
    </row>
    <row r="1416" spans="1:11" ht="14.5">
      <c r="A1416" s="324" t="s">
        <v>3057</v>
      </c>
      <c r="B1416" s="325" t="s">
        <v>5046</v>
      </c>
      <c r="C1416" s="325">
        <v>25349</v>
      </c>
      <c r="D1416" s="337">
        <v>46017</v>
      </c>
      <c r="E1416" s="325" t="s">
        <v>2998</v>
      </c>
      <c r="F1416" s="325" t="s">
        <v>5047</v>
      </c>
      <c r="G1416" s="325"/>
      <c r="H1416" s="325" t="s">
        <v>3060</v>
      </c>
      <c r="I1416" s="339">
        <v>330.15</v>
      </c>
      <c r="J1416" s="347"/>
      <c r="K1416" s="92"/>
    </row>
    <row r="1417" spans="1:11" ht="14.5">
      <c r="A1417" s="324" t="s">
        <v>3057</v>
      </c>
      <c r="B1417" s="325" t="s">
        <v>5058</v>
      </c>
      <c r="C1417" s="325">
        <v>512067</v>
      </c>
      <c r="D1417" s="337">
        <v>46017</v>
      </c>
      <c r="E1417" s="325" t="s">
        <v>5059</v>
      </c>
      <c r="F1417" s="325" t="s">
        <v>5060</v>
      </c>
      <c r="G1417" s="325"/>
      <c r="H1417" s="325" t="s">
        <v>3060</v>
      </c>
      <c r="I1417" s="340">
        <v>6.5</v>
      </c>
      <c r="J1417" s="347"/>
      <c r="K1417" s="92"/>
    </row>
    <row r="1418" spans="1:11" ht="14.5">
      <c r="A1418" s="324" t="s">
        <v>3742</v>
      </c>
      <c r="B1418" s="326" t="s">
        <v>5244</v>
      </c>
      <c r="C1418" s="326">
        <v>512068095</v>
      </c>
      <c r="D1418" s="337">
        <v>46017</v>
      </c>
      <c r="E1418" s="326" t="s">
        <v>5245</v>
      </c>
      <c r="F1418" s="326" t="s">
        <v>5246</v>
      </c>
      <c r="G1418" s="326"/>
      <c r="H1418" s="326" t="s">
        <v>3060</v>
      </c>
      <c r="I1418" s="338">
        <v>139.5</v>
      </c>
      <c r="J1418" s="347"/>
      <c r="K1418" s="92"/>
    </row>
    <row r="1419" spans="1:11" ht="14.5">
      <c r="A1419" s="324" t="s">
        <v>3742</v>
      </c>
      <c r="B1419" s="325" t="s">
        <v>5264</v>
      </c>
      <c r="C1419" s="325">
        <v>512068095</v>
      </c>
      <c r="D1419" s="337">
        <v>46017</v>
      </c>
      <c r="E1419" s="325" t="s">
        <v>5037</v>
      </c>
      <c r="F1419" s="325" t="s">
        <v>3155</v>
      </c>
      <c r="G1419" s="325"/>
      <c r="H1419" s="325" t="s">
        <v>3060</v>
      </c>
      <c r="I1419" s="339">
        <v>48</v>
      </c>
      <c r="J1419" s="347"/>
      <c r="K1419" s="92"/>
    </row>
    <row r="1420" spans="1:11" ht="14.5">
      <c r="A1420" s="324" t="s">
        <v>3742</v>
      </c>
      <c r="B1420" s="325" t="s">
        <v>5058</v>
      </c>
      <c r="C1420" s="325">
        <v>512067</v>
      </c>
      <c r="D1420" s="337">
        <v>46017</v>
      </c>
      <c r="E1420" s="325" t="s">
        <v>5059</v>
      </c>
      <c r="F1420" s="325" t="s">
        <v>5060</v>
      </c>
      <c r="G1420" s="325"/>
      <c r="H1420" s="325" t="s">
        <v>3060</v>
      </c>
      <c r="I1420" s="340">
        <v>6.5</v>
      </c>
      <c r="J1420" s="347"/>
      <c r="K1420" s="92"/>
    </row>
    <row r="1421" spans="1:11" ht="14.5">
      <c r="A1421" s="324" t="s">
        <v>3742</v>
      </c>
      <c r="B1421" s="325" t="s">
        <v>5046</v>
      </c>
      <c r="C1421" s="325">
        <v>25349</v>
      </c>
      <c r="D1421" s="337">
        <v>46017</v>
      </c>
      <c r="E1421" s="325" t="s">
        <v>2998</v>
      </c>
      <c r="F1421" s="325" t="s">
        <v>5047</v>
      </c>
      <c r="G1421" s="325"/>
      <c r="H1421" s="325" t="s">
        <v>3060</v>
      </c>
      <c r="I1421" s="339">
        <v>330.15</v>
      </c>
      <c r="J1421" s="347"/>
      <c r="K1421" s="92"/>
    </row>
    <row r="1422" spans="1:11" ht="14.5">
      <c r="A1422" s="324" t="s">
        <v>3742</v>
      </c>
      <c r="B1422" s="326" t="s">
        <v>5228</v>
      </c>
      <c r="C1422" s="326">
        <v>512068095</v>
      </c>
      <c r="D1422" s="337">
        <v>46017</v>
      </c>
      <c r="E1422" s="326" t="s">
        <v>5226</v>
      </c>
      <c r="F1422" s="326" t="s">
        <v>5229</v>
      </c>
      <c r="G1422" s="326"/>
      <c r="H1422" s="326" t="s">
        <v>3060</v>
      </c>
      <c r="I1422" s="338">
        <v>37.81</v>
      </c>
      <c r="J1422" s="347"/>
      <c r="K1422" s="92"/>
    </row>
    <row r="1423" spans="1:11" ht="14.5">
      <c r="A1423" s="324" t="s">
        <v>3742</v>
      </c>
      <c r="B1423" s="325" t="s">
        <v>5261</v>
      </c>
      <c r="C1423" s="325">
        <v>512068095</v>
      </c>
      <c r="D1423" s="337">
        <v>46017</v>
      </c>
      <c r="E1423" s="325" t="s">
        <v>5040</v>
      </c>
      <c r="F1423" s="325" t="s">
        <v>5262</v>
      </c>
      <c r="G1423" s="325"/>
      <c r="H1423" s="325" t="s">
        <v>3060</v>
      </c>
      <c r="I1423" s="339">
        <v>265</v>
      </c>
      <c r="J1423" s="347"/>
      <c r="K1423" s="92"/>
    </row>
    <row r="1424" spans="1:11" ht="14.5">
      <c r="A1424" s="324" t="s">
        <v>3742</v>
      </c>
      <c r="B1424" s="326" t="s">
        <v>5263</v>
      </c>
      <c r="C1424" s="326">
        <v>512068095</v>
      </c>
      <c r="D1424" s="337">
        <v>46017</v>
      </c>
      <c r="E1424" s="326" t="s">
        <v>5062</v>
      </c>
      <c r="F1424" s="326" t="s">
        <v>3155</v>
      </c>
      <c r="G1424" s="326"/>
      <c r="H1424" s="326" t="s">
        <v>3060</v>
      </c>
      <c r="I1424" s="338">
        <v>48</v>
      </c>
      <c r="J1424" s="347"/>
      <c r="K1424" s="92"/>
    </row>
    <row r="1425" spans="1:11" ht="14.5">
      <c r="A1425" s="324" t="s">
        <v>3742</v>
      </c>
      <c r="B1425" s="325" t="s">
        <v>5225</v>
      </c>
      <c r="C1425" s="325">
        <v>512068095</v>
      </c>
      <c r="D1425" s="337">
        <v>46017</v>
      </c>
      <c r="E1425" s="325" t="s">
        <v>5226</v>
      </c>
      <c r="F1425" s="325" t="s">
        <v>5227</v>
      </c>
      <c r="G1425" s="325"/>
      <c r="H1425" s="325" t="s">
        <v>3060</v>
      </c>
      <c r="I1425" s="339">
        <v>57.9</v>
      </c>
      <c r="J1425" s="347"/>
      <c r="K1425" s="92"/>
    </row>
    <row r="1426" spans="1:11" ht="14.5">
      <c r="A1426" s="324" t="s">
        <v>3742</v>
      </c>
      <c r="B1426" s="326" t="s">
        <v>5256</v>
      </c>
      <c r="C1426" s="326">
        <v>512068095</v>
      </c>
      <c r="D1426" s="337">
        <v>46017</v>
      </c>
      <c r="E1426" s="326" t="s">
        <v>5067</v>
      </c>
      <c r="F1426" s="326" t="s">
        <v>5068</v>
      </c>
      <c r="G1426" s="326"/>
      <c r="H1426" s="326" t="s">
        <v>3060</v>
      </c>
      <c r="I1426" s="338">
        <v>60</v>
      </c>
      <c r="J1426" s="347"/>
      <c r="K1426" s="92"/>
    </row>
    <row r="1427" spans="1:11" ht="14.5">
      <c r="A1427" s="324" t="s">
        <v>3742</v>
      </c>
      <c r="B1427" s="325" t="s">
        <v>5252</v>
      </c>
      <c r="C1427" s="325">
        <v>512068095</v>
      </c>
      <c r="D1427" s="337">
        <v>46017</v>
      </c>
      <c r="E1427" s="325" t="s">
        <v>5139</v>
      </c>
      <c r="F1427" s="325" t="s">
        <v>3046</v>
      </c>
      <c r="G1427" s="325"/>
      <c r="H1427" s="325" t="s">
        <v>3060</v>
      </c>
      <c r="I1427" s="339">
        <v>83.3</v>
      </c>
      <c r="J1427" s="347"/>
      <c r="K1427" s="92"/>
    </row>
    <row r="1428" spans="1:11" ht="14.5">
      <c r="A1428" s="324" t="s">
        <v>3742</v>
      </c>
      <c r="B1428" s="326" t="s">
        <v>5250</v>
      </c>
      <c r="C1428" s="326">
        <v>512068095</v>
      </c>
      <c r="D1428" s="337">
        <v>46017</v>
      </c>
      <c r="E1428" s="326" t="s">
        <v>5037</v>
      </c>
      <c r="F1428" s="326" t="s">
        <v>5251</v>
      </c>
      <c r="G1428" s="326"/>
      <c r="H1428" s="326" t="s">
        <v>3060</v>
      </c>
      <c r="I1428" s="338">
        <v>76.45</v>
      </c>
      <c r="J1428" s="347"/>
      <c r="K1428" s="92"/>
    </row>
    <row r="1429" spans="1:11" ht="14.5">
      <c r="A1429" s="324" t="s">
        <v>3742</v>
      </c>
      <c r="B1429" s="326" t="s">
        <v>5249</v>
      </c>
      <c r="C1429" s="326">
        <v>512068095</v>
      </c>
      <c r="D1429" s="337">
        <v>46017</v>
      </c>
      <c r="E1429" s="326" t="s">
        <v>5037</v>
      </c>
      <c r="F1429" s="326" t="s">
        <v>5032</v>
      </c>
      <c r="G1429" s="326"/>
      <c r="H1429" s="326" t="s">
        <v>3060</v>
      </c>
      <c r="I1429" s="338">
        <v>158.30000000000001</v>
      </c>
      <c r="J1429" s="347"/>
      <c r="K1429" s="92"/>
    </row>
    <row r="1430" spans="1:11" ht="14.5">
      <c r="A1430" s="324" t="s">
        <v>3742</v>
      </c>
      <c r="B1430" s="326" t="s">
        <v>5247</v>
      </c>
      <c r="C1430" s="326">
        <v>512068095</v>
      </c>
      <c r="D1430" s="337">
        <v>46017</v>
      </c>
      <c r="E1430" s="326" t="s">
        <v>5037</v>
      </c>
      <c r="F1430" s="326" t="s">
        <v>5248</v>
      </c>
      <c r="G1430" s="326"/>
      <c r="H1430" s="326" t="s">
        <v>3060</v>
      </c>
      <c r="I1430" s="338">
        <v>62.9</v>
      </c>
      <c r="J1430" s="347"/>
      <c r="K1430" s="92"/>
    </row>
    <row r="1431" spans="1:11" ht="14.5">
      <c r="A1431" s="324" t="s">
        <v>3742</v>
      </c>
      <c r="B1431" s="326" t="s">
        <v>5236</v>
      </c>
      <c r="C1431" s="326">
        <v>512068095</v>
      </c>
      <c r="D1431" s="337">
        <v>46017</v>
      </c>
      <c r="E1431" s="326" t="s">
        <v>5145</v>
      </c>
      <c r="F1431" s="326" t="s">
        <v>5235</v>
      </c>
      <c r="G1431" s="326"/>
      <c r="H1431" s="326" t="s">
        <v>3060</v>
      </c>
      <c r="I1431" s="338">
        <v>6.3</v>
      </c>
      <c r="J1431" s="347"/>
      <c r="K1431" s="92"/>
    </row>
    <row r="1432" spans="1:11" ht="14.5">
      <c r="A1432" s="324" t="s">
        <v>3742</v>
      </c>
      <c r="B1432" s="325" t="s">
        <v>5255</v>
      </c>
      <c r="C1432" s="325">
        <v>512068095</v>
      </c>
      <c r="D1432" s="337">
        <v>46017</v>
      </c>
      <c r="E1432" s="325" t="s">
        <v>5040</v>
      </c>
      <c r="F1432" s="325" t="s">
        <v>5063</v>
      </c>
      <c r="G1432" s="325"/>
      <c r="H1432" s="325" t="s">
        <v>3060</v>
      </c>
      <c r="I1432" s="339">
        <v>9</v>
      </c>
      <c r="J1432" s="347"/>
      <c r="K1432" s="92"/>
    </row>
    <row r="1433" spans="1:11" ht="14.5">
      <c r="A1433" s="324" t="s">
        <v>3742</v>
      </c>
      <c r="B1433" s="326" t="s">
        <v>5234</v>
      </c>
      <c r="C1433" s="326">
        <v>512068095</v>
      </c>
      <c r="D1433" s="337">
        <v>46017</v>
      </c>
      <c r="E1433" s="326" t="s">
        <v>5145</v>
      </c>
      <c r="F1433" s="326" t="s">
        <v>5235</v>
      </c>
      <c r="G1433" s="326"/>
      <c r="H1433" s="326" t="s">
        <v>3060</v>
      </c>
      <c r="I1433" s="338">
        <v>13.64</v>
      </c>
      <c r="J1433" s="347"/>
      <c r="K1433" s="92"/>
    </row>
    <row r="1434" spans="1:11" ht="14.5">
      <c r="A1434" s="324" t="s">
        <v>3742</v>
      </c>
      <c r="B1434" s="325" t="s">
        <v>5232</v>
      </c>
      <c r="C1434" s="325">
        <v>512068095</v>
      </c>
      <c r="D1434" s="337">
        <v>46017</v>
      </c>
      <c r="E1434" s="325" t="s">
        <v>5037</v>
      </c>
      <c r="F1434" s="325" t="s">
        <v>5233</v>
      </c>
      <c r="G1434" s="325"/>
      <c r="H1434" s="325" t="s">
        <v>3060</v>
      </c>
      <c r="I1434" s="339">
        <v>34.29</v>
      </c>
      <c r="J1434" s="347"/>
      <c r="K1434" s="92"/>
    </row>
    <row r="1435" spans="1:11" ht="14.5">
      <c r="A1435" s="324" t="s">
        <v>3742</v>
      </c>
      <c r="B1435" s="326" t="s">
        <v>5230</v>
      </c>
      <c r="C1435" s="326">
        <v>512068095</v>
      </c>
      <c r="D1435" s="337">
        <v>46017</v>
      </c>
      <c r="E1435" s="326" t="s">
        <v>4889</v>
      </c>
      <c r="F1435" s="326" t="s">
        <v>5231</v>
      </c>
      <c r="G1435" s="326"/>
      <c r="H1435" s="326" t="s">
        <v>3060</v>
      </c>
      <c r="I1435" s="338">
        <v>14.45</v>
      </c>
      <c r="J1435" s="347"/>
      <c r="K1435" s="92"/>
    </row>
    <row r="1436" spans="1:11" ht="14.5">
      <c r="A1436" s="324" t="s">
        <v>3880</v>
      </c>
      <c r="B1436" s="325" t="s">
        <v>5319</v>
      </c>
      <c r="C1436" s="325">
        <v>25362</v>
      </c>
      <c r="D1436" s="336">
        <v>46017</v>
      </c>
      <c r="E1436" s="325" t="s">
        <v>2998</v>
      </c>
      <c r="F1436" s="325" t="s">
        <v>5320</v>
      </c>
      <c r="G1436" s="325"/>
      <c r="H1436" s="325" t="s">
        <v>5312</v>
      </c>
      <c r="I1436" s="339">
        <v>19</v>
      </c>
      <c r="J1436" s="347"/>
      <c r="K1436" s="92"/>
    </row>
    <row r="1437" spans="1:11" ht="14.5">
      <c r="A1437" s="324" t="s">
        <v>3880</v>
      </c>
      <c r="B1437" s="325" t="s">
        <v>5329</v>
      </c>
      <c r="C1437" s="325">
        <v>512099</v>
      </c>
      <c r="D1437" s="336">
        <v>46017</v>
      </c>
      <c r="E1437" s="325" t="s">
        <v>5040</v>
      </c>
      <c r="F1437" s="325" t="s">
        <v>5330</v>
      </c>
      <c r="G1437" s="325"/>
      <c r="H1437" s="325" t="s">
        <v>3883</v>
      </c>
      <c r="I1437" s="339">
        <v>84</v>
      </c>
      <c r="J1437" s="347"/>
      <c r="K1437" s="92"/>
    </row>
    <row r="1438" spans="1:11" ht="14.5">
      <c r="A1438" s="324" t="s">
        <v>3880</v>
      </c>
      <c r="B1438" s="326" t="s">
        <v>5317</v>
      </c>
      <c r="C1438" s="326">
        <v>25357</v>
      </c>
      <c r="D1438" s="336">
        <v>46017</v>
      </c>
      <c r="E1438" s="326" t="s">
        <v>2998</v>
      </c>
      <c r="F1438" s="326" t="s">
        <v>5318</v>
      </c>
      <c r="G1438" s="326"/>
      <c r="H1438" s="326" t="s">
        <v>3883</v>
      </c>
      <c r="I1438" s="338">
        <v>611.30999999999995</v>
      </c>
      <c r="J1438" s="347"/>
      <c r="K1438" s="92"/>
    </row>
    <row r="1439" spans="1:11" ht="14.5">
      <c r="A1439" s="327" t="s">
        <v>3164</v>
      </c>
      <c r="B1439" s="326" t="s">
        <v>5108</v>
      </c>
      <c r="C1439" s="326">
        <v>25359</v>
      </c>
      <c r="D1439" s="336">
        <v>46017</v>
      </c>
      <c r="E1439" s="326" t="s">
        <v>2998</v>
      </c>
      <c r="F1439" s="326" t="s">
        <v>5109</v>
      </c>
      <c r="G1439" s="326"/>
      <c r="H1439" s="326" t="s">
        <v>1483</v>
      </c>
      <c r="I1439" s="338">
        <v>869.35</v>
      </c>
      <c r="J1439" s="347"/>
      <c r="K1439" s="92"/>
    </row>
    <row r="1440" spans="1:11" ht="14.5">
      <c r="A1440" s="327" t="s">
        <v>3164</v>
      </c>
      <c r="B1440" s="326" t="s">
        <v>5091</v>
      </c>
      <c r="C1440" s="326">
        <v>512098</v>
      </c>
      <c r="D1440" s="336">
        <v>46017</v>
      </c>
      <c r="E1440" s="326" t="s">
        <v>4895</v>
      </c>
      <c r="F1440" s="326" t="s">
        <v>5092</v>
      </c>
      <c r="G1440" s="326"/>
      <c r="H1440" s="326" t="s">
        <v>1483</v>
      </c>
      <c r="I1440" s="338">
        <v>54.13</v>
      </c>
      <c r="J1440" s="347"/>
      <c r="K1440" s="92"/>
    </row>
    <row r="1441" spans="1:11" ht="14.5">
      <c r="A1441" s="324" t="s">
        <v>3292</v>
      </c>
      <c r="B1441" s="325" t="s">
        <v>5127</v>
      </c>
      <c r="C1441" s="325">
        <v>25350</v>
      </c>
      <c r="D1441" s="336">
        <v>46017</v>
      </c>
      <c r="E1441" s="325" t="s">
        <v>2998</v>
      </c>
      <c r="F1441" s="325" t="s">
        <v>5128</v>
      </c>
      <c r="G1441" s="325"/>
      <c r="H1441" s="325" t="s">
        <v>1485</v>
      </c>
      <c r="I1441" s="339">
        <v>922.75</v>
      </c>
      <c r="J1441" s="347"/>
      <c r="K1441" s="92"/>
    </row>
    <row r="1442" spans="1:11" ht="14.5">
      <c r="A1442" s="324" t="s">
        <v>3292</v>
      </c>
      <c r="B1442" s="325" t="s">
        <v>5130</v>
      </c>
      <c r="C1442" s="325">
        <v>512097</v>
      </c>
      <c r="D1442" s="336">
        <v>46017</v>
      </c>
      <c r="E1442" s="325" t="s">
        <v>2998</v>
      </c>
      <c r="F1442" s="325" t="s">
        <v>5131</v>
      </c>
      <c r="G1442" s="325"/>
      <c r="H1442" s="325" t="s">
        <v>3310</v>
      </c>
      <c r="I1442" s="339">
        <v>514.29999999999995</v>
      </c>
      <c r="J1442" s="347"/>
      <c r="K1442" s="92"/>
    </row>
    <row r="1443" spans="1:11" ht="14.5">
      <c r="A1443" s="327" t="s">
        <v>3164</v>
      </c>
      <c r="B1443" s="325" t="s">
        <v>5089</v>
      </c>
      <c r="C1443" s="325">
        <v>512096</v>
      </c>
      <c r="D1443" s="336">
        <v>46017</v>
      </c>
      <c r="E1443" s="325" t="s">
        <v>5067</v>
      </c>
      <c r="F1443" s="325" t="s">
        <v>5090</v>
      </c>
      <c r="G1443" s="325"/>
      <c r="H1443" s="325" t="s">
        <v>1483</v>
      </c>
      <c r="I1443" s="339">
        <v>73.989999999999995</v>
      </c>
      <c r="J1443" s="347"/>
      <c r="K1443" s="92"/>
    </row>
    <row r="1444" spans="1:11" ht="14.5">
      <c r="A1444" s="327" t="s">
        <v>3164</v>
      </c>
      <c r="B1444" s="325" t="s">
        <v>5111</v>
      </c>
      <c r="C1444" s="325">
        <v>25361</v>
      </c>
      <c r="D1444" s="336">
        <v>46017</v>
      </c>
      <c r="E1444" s="325" t="s">
        <v>2998</v>
      </c>
      <c r="F1444" s="325" t="s">
        <v>5112</v>
      </c>
      <c r="G1444" s="325"/>
      <c r="H1444" s="325" t="s">
        <v>5113</v>
      </c>
      <c r="I1444" s="339">
        <v>87.39</v>
      </c>
      <c r="J1444" s="347"/>
      <c r="K1444" s="92"/>
    </row>
    <row r="1445" spans="1:11" ht="14.5">
      <c r="A1445" s="324" t="s">
        <v>3880</v>
      </c>
      <c r="B1445" s="326" t="s">
        <v>5321</v>
      </c>
      <c r="C1445" s="326">
        <v>25363</v>
      </c>
      <c r="D1445" s="336">
        <v>46017</v>
      </c>
      <c r="E1445" s="326" t="s">
        <v>2998</v>
      </c>
      <c r="F1445" s="326" t="s">
        <v>5320</v>
      </c>
      <c r="G1445" s="326"/>
      <c r="H1445" s="326" t="s">
        <v>3923</v>
      </c>
      <c r="I1445" s="338">
        <v>10.4</v>
      </c>
      <c r="J1445" s="347"/>
      <c r="K1445" s="92"/>
    </row>
    <row r="1446" spans="1:11" ht="14.5">
      <c r="A1446" s="327" t="s">
        <v>5023</v>
      </c>
      <c r="B1446" s="326" t="s">
        <v>5465</v>
      </c>
      <c r="C1446" s="326">
        <v>25338</v>
      </c>
      <c r="D1446" s="337">
        <v>45968</v>
      </c>
      <c r="E1446" s="326" t="s">
        <v>2998</v>
      </c>
      <c r="F1446" s="326" t="s">
        <v>5417</v>
      </c>
      <c r="G1446" s="325"/>
      <c r="H1446" s="326" t="s">
        <v>5466</v>
      </c>
      <c r="I1446" s="338">
        <v>259.31</v>
      </c>
      <c r="J1446" s="347"/>
      <c r="K1446" s="92"/>
    </row>
    <row r="1447" spans="1:11" ht="14.5">
      <c r="A1447" s="327" t="s">
        <v>5023</v>
      </c>
      <c r="B1447" s="325" t="s">
        <v>5463</v>
      </c>
      <c r="C1447" s="325">
        <v>25339</v>
      </c>
      <c r="D1447" s="336">
        <v>45968</v>
      </c>
      <c r="E1447" s="325" t="s">
        <v>2998</v>
      </c>
      <c r="F1447" s="325" t="s">
        <v>5417</v>
      </c>
      <c r="G1447" s="325"/>
      <c r="H1447" s="325" t="s">
        <v>5464</v>
      </c>
      <c r="I1447" s="339">
        <v>259.31</v>
      </c>
      <c r="J1447" s="347"/>
      <c r="K1447" s="92"/>
    </row>
    <row r="1448" spans="1:11" ht="29">
      <c r="A1448" s="324" t="s">
        <v>3787</v>
      </c>
      <c r="B1448" s="326" t="s">
        <v>5266</v>
      </c>
      <c r="C1448" s="326">
        <v>20250009</v>
      </c>
      <c r="D1448" s="336">
        <v>46019</v>
      </c>
      <c r="E1448" s="326" t="s">
        <v>2998</v>
      </c>
      <c r="F1448" s="326" t="s">
        <v>5267</v>
      </c>
      <c r="G1448" s="326">
        <v>53178114</v>
      </c>
      <c r="H1448" s="326" t="s">
        <v>5268</v>
      </c>
      <c r="I1448" s="338">
        <v>2000</v>
      </c>
      <c r="J1448" s="347"/>
      <c r="K1448" s="92"/>
    </row>
    <row r="1449" spans="1:11" ht="14">
      <c r="A1449" s="355" t="s">
        <v>4098</v>
      </c>
      <c r="B1449" s="356" t="s">
        <v>5341</v>
      </c>
      <c r="C1449" s="356">
        <v>1018154181</v>
      </c>
      <c r="D1449" s="357">
        <v>46007</v>
      </c>
      <c r="E1449" s="356" t="s">
        <v>2998</v>
      </c>
      <c r="F1449" s="356" t="s">
        <v>5342</v>
      </c>
      <c r="G1449" s="356">
        <v>36562939</v>
      </c>
      <c r="H1449" s="356" t="s">
        <v>4138</v>
      </c>
      <c r="I1449" s="361">
        <v>191.75</v>
      </c>
      <c r="J1449" s="360"/>
      <c r="K1449" s="92"/>
    </row>
    <row r="1450" spans="1:11" ht="28">
      <c r="A1450" s="355" t="s">
        <v>4098</v>
      </c>
      <c r="B1450" s="362" t="s">
        <v>5393</v>
      </c>
      <c r="C1450" s="362">
        <v>2025025</v>
      </c>
      <c r="D1450" s="363">
        <v>46010</v>
      </c>
      <c r="E1450" s="362" t="s">
        <v>2998</v>
      </c>
      <c r="F1450" s="362" t="s">
        <v>5854</v>
      </c>
      <c r="G1450" s="362"/>
      <c r="H1450" s="362" t="s">
        <v>5394</v>
      </c>
      <c r="I1450" s="364">
        <v>2000</v>
      </c>
      <c r="J1450" s="360"/>
      <c r="K1450" s="92"/>
    </row>
    <row r="1451" spans="1:11" ht="14.5">
      <c r="A1451" s="327" t="s">
        <v>3164</v>
      </c>
      <c r="B1451" s="325" t="s">
        <v>5096</v>
      </c>
      <c r="C1451" s="325">
        <v>25006</v>
      </c>
      <c r="D1451" s="336">
        <v>46019</v>
      </c>
      <c r="E1451" s="325" t="s">
        <v>2998</v>
      </c>
      <c r="F1451" s="325" t="s">
        <v>3403</v>
      </c>
      <c r="G1451" s="325">
        <v>56801335</v>
      </c>
      <c r="H1451" s="325" t="s">
        <v>5097</v>
      </c>
      <c r="I1451" s="339">
        <v>300</v>
      </c>
      <c r="J1451" s="347"/>
      <c r="K1451" s="92"/>
    </row>
    <row r="1452" spans="1:11" ht="14.5">
      <c r="A1452" s="327" t="s">
        <v>3164</v>
      </c>
      <c r="B1452" s="325" t="s">
        <v>5098</v>
      </c>
      <c r="C1452" s="325">
        <v>25009</v>
      </c>
      <c r="D1452" s="336">
        <v>46019</v>
      </c>
      <c r="E1452" s="325" t="s">
        <v>2998</v>
      </c>
      <c r="F1452" s="325" t="s">
        <v>5099</v>
      </c>
      <c r="G1452" s="325">
        <v>56801335</v>
      </c>
      <c r="H1452" s="325" t="s">
        <v>5097</v>
      </c>
      <c r="I1452" s="339">
        <v>722</v>
      </c>
      <c r="J1452" s="347"/>
      <c r="K1452" s="92"/>
    </row>
    <row r="1453" spans="1:11" ht="14">
      <c r="A1453" s="355" t="s">
        <v>4098</v>
      </c>
      <c r="B1453" s="362" t="s">
        <v>5372</v>
      </c>
      <c r="C1453" s="362">
        <v>20250009</v>
      </c>
      <c r="D1453" s="357">
        <v>46020</v>
      </c>
      <c r="E1453" s="362" t="s">
        <v>2998</v>
      </c>
      <c r="F1453" s="362" t="s">
        <v>5373</v>
      </c>
      <c r="G1453" s="362">
        <v>47700769</v>
      </c>
      <c r="H1453" s="362" t="s">
        <v>4163</v>
      </c>
      <c r="I1453" s="364">
        <v>72</v>
      </c>
      <c r="J1453" s="360"/>
      <c r="K1453" s="92"/>
    </row>
    <row r="1454" spans="1:11" ht="14.5">
      <c r="A1454" s="327" t="s">
        <v>5023</v>
      </c>
      <c r="B1454" s="325" t="s">
        <v>5457</v>
      </c>
      <c r="C1454" s="325">
        <v>25342</v>
      </c>
      <c r="D1454" s="336">
        <v>45968</v>
      </c>
      <c r="E1454" s="325" t="s">
        <v>2998</v>
      </c>
      <c r="F1454" s="325" t="s">
        <v>5419</v>
      </c>
      <c r="G1454" s="325"/>
      <c r="H1454" s="325" t="s">
        <v>5458</v>
      </c>
      <c r="I1454" s="339">
        <v>259.98</v>
      </c>
      <c r="J1454" s="347"/>
      <c r="K1454" s="92"/>
    </row>
    <row r="1455" spans="1:11" ht="14.5">
      <c r="A1455" s="324" t="s">
        <v>3880</v>
      </c>
      <c r="B1455" s="325" t="s">
        <v>5299</v>
      </c>
      <c r="C1455" s="325">
        <v>250027</v>
      </c>
      <c r="D1455" s="336">
        <v>46020</v>
      </c>
      <c r="E1455" s="325" t="s">
        <v>2998</v>
      </c>
      <c r="F1455" s="325" t="s">
        <v>5300</v>
      </c>
      <c r="G1455" s="325">
        <v>32694709</v>
      </c>
      <c r="H1455" s="325" t="s">
        <v>3794</v>
      </c>
      <c r="I1455" s="339">
        <v>300</v>
      </c>
      <c r="J1455" s="347"/>
      <c r="K1455" s="92"/>
    </row>
    <row r="1456" spans="1:11" ht="29">
      <c r="A1456" s="324" t="s">
        <v>3787</v>
      </c>
      <c r="B1456" s="325" t="s">
        <v>5269</v>
      </c>
      <c r="C1456" s="325">
        <v>20250004</v>
      </c>
      <c r="D1456" s="336">
        <v>46020</v>
      </c>
      <c r="E1456" s="325" t="s">
        <v>2998</v>
      </c>
      <c r="F1456" s="325" t="s">
        <v>5270</v>
      </c>
      <c r="G1456" s="325">
        <v>35546581</v>
      </c>
      <c r="H1456" s="325" t="s">
        <v>3800</v>
      </c>
      <c r="I1456" s="339">
        <v>600</v>
      </c>
      <c r="J1456" s="347"/>
      <c r="K1456" s="92"/>
    </row>
    <row r="1457" spans="1:11" ht="29">
      <c r="A1457" s="327" t="s">
        <v>3164</v>
      </c>
      <c r="B1457" s="325" t="s">
        <v>5100</v>
      </c>
      <c r="C1457" s="325">
        <v>250100015</v>
      </c>
      <c r="D1457" s="336">
        <v>46020</v>
      </c>
      <c r="E1457" s="325" t="s">
        <v>2998</v>
      </c>
      <c r="F1457" s="325" t="s">
        <v>5609</v>
      </c>
      <c r="G1457" s="325">
        <v>45471924</v>
      </c>
      <c r="H1457" s="325" t="s">
        <v>4470</v>
      </c>
      <c r="I1457" s="339">
        <v>5000</v>
      </c>
      <c r="J1457" s="347"/>
      <c r="K1457" s="92"/>
    </row>
    <row r="1458" spans="1:11" ht="14">
      <c r="A1458" s="355" t="s">
        <v>4098</v>
      </c>
      <c r="B1458" s="356" t="s">
        <v>5536</v>
      </c>
      <c r="C1458" s="356">
        <v>25012</v>
      </c>
      <c r="D1458" s="357">
        <v>46020</v>
      </c>
      <c r="E1458" s="356" t="s">
        <v>2998</v>
      </c>
      <c r="F1458" s="356" t="s">
        <v>5537</v>
      </c>
      <c r="G1458" s="356">
        <v>54685770</v>
      </c>
      <c r="H1458" s="356" t="s">
        <v>3710</v>
      </c>
      <c r="I1458" s="361">
        <v>190</v>
      </c>
      <c r="J1458" s="360"/>
      <c r="K1458" s="92"/>
    </row>
    <row r="1459" spans="1:11" ht="14.5">
      <c r="A1459" s="327" t="s">
        <v>5023</v>
      </c>
      <c r="B1459" s="326" t="s">
        <v>5447</v>
      </c>
      <c r="C1459" s="326">
        <v>25303</v>
      </c>
      <c r="D1459" s="337">
        <v>45968</v>
      </c>
      <c r="E1459" s="326" t="s">
        <v>2998</v>
      </c>
      <c r="F1459" s="326" t="s">
        <v>5448</v>
      </c>
      <c r="G1459" s="326"/>
      <c r="H1459" s="326" t="s">
        <v>5449</v>
      </c>
      <c r="I1459" s="338">
        <v>263.89</v>
      </c>
      <c r="J1459" s="347"/>
      <c r="K1459" s="92"/>
    </row>
    <row r="1460" spans="1:11" ht="14">
      <c r="A1460" s="355" t="s">
        <v>4098</v>
      </c>
      <c r="B1460" s="362" t="s">
        <v>4223</v>
      </c>
      <c r="C1460" s="362">
        <v>505015</v>
      </c>
      <c r="D1460" s="363">
        <v>45792</v>
      </c>
      <c r="E1460" s="362" t="s">
        <v>4190</v>
      </c>
      <c r="F1460" s="362" t="s">
        <v>4224</v>
      </c>
      <c r="G1460" s="362"/>
      <c r="H1460" s="362" t="s">
        <v>4113</v>
      </c>
      <c r="I1460" s="364">
        <v>15</v>
      </c>
      <c r="J1460" s="360"/>
      <c r="K1460" s="92"/>
    </row>
    <row r="1461" spans="1:11" ht="29">
      <c r="A1461" s="324" t="s">
        <v>4621</v>
      </c>
      <c r="B1461" s="326" t="s">
        <v>5407</v>
      </c>
      <c r="C1461" s="326">
        <v>25310</v>
      </c>
      <c r="D1461" s="337">
        <v>46020</v>
      </c>
      <c r="E1461" s="326" t="s">
        <v>2998</v>
      </c>
      <c r="F1461" s="326" t="s">
        <v>5408</v>
      </c>
      <c r="G1461" s="326"/>
      <c r="H1461" s="326" t="s">
        <v>5084</v>
      </c>
      <c r="I1461" s="338">
        <v>312.82</v>
      </c>
      <c r="J1461" s="347"/>
      <c r="K1461" s="92"/>
    </row>
    <row r="1462" spans="1:11" ht="14.5">
      <c r="A1462" s="327" t="s">
        <v>5023</v>
      </c>
      <c r="B1462" s="325" t="s">
        <v>4497</v>
      </c>
      <c r="C1462" s="325">
        <v>2025021154</v>
      </c>
      <c r="D1462" s="336">
        <v>45924</v>
      </c>
      <c r="E1462" s="325" t="s">
        <v>2998</v>
      </c>
      <c r="F1462" s="325" t="s">
        <v>5810</v>
      </c>
      <c r="G1462" s="325">
        <v>50698621</v>
      </c>
      <c r="H1462" s="325" t="s">
        <v>4498</v>
      </c>
      <c r="I1462" s="339">
        <v>294.39999999999998</v>
      </c>
      <c r="J1462" s="347"/>
      <c r="K1462" s="92"/>
    </row>
    <row r="1463" spans="1:11" ht="43.5">
      <c r="A1463" s="324" t="s">
        <v>4621</v>
      </c>
      <c r="B1463" s="325" t="s">
        <v>5431</v>
      </c>
      <c r="C1463" s="325" t="s">
        <v>5587</v>
      </c>
      <c r="D1463" s="336">
        <v>45743</v>
      </c>
      <c r="E1463" s="325" t="s">
        <v>2998</v>
      </c>
      <c r="F1463" s="325" t="s">
        <v>4628</v>
      </c>
      <c r="G1463" s="325">
        <v>686930</v>
      </c>
      <c r="H1463" s="325" t="s">
        <v>4107</v>
      </c>
      <c r="I1463" s="339">
        <v>35</v>
      </c>
      <c r="J1463" s="347"/>
      <c r="K1463" s="92"/>
    </row>
    <row r="1464" spans="1:11" ht="29">
      <c r="A1464" s="324" t="s">
        <v>4621</v>
      </c>
      <c r="B1464" s="325" t="s">
        <v>4626</v>
      </c>
      <c r="C1464" s="325" t="s">
        <v>5784</v>
      </c>
      <c r="D1464" s="336">
        <v>45831</v>
      </c>
      <c r="E1464" s="325" t="s">
        <v>2998</v>
      </c>
      <c r="F1464" s="325" t="s">
        <v>4628</v>
      </c>
      <c r="G1464" s="325">
        <v>686930</v>
      </c>
      <c r="H1464" s="325" t="s">
        <v>4107</v>
      </c>
      <c r="I1464" s="339">
        <v>25</v>
      </c>
      <c r="J1464" s="347"/>
      <c r="K1464" s="92"/>
    </row>
    <row r="1465" spans="1:11" ht="29">
      <c r="A1465" s="324" t="s">
        <v>4621</v>
      </c>
      <c r="B1465" s="325" t="s">
        <v>4627</v>
      </c>
      <c r="C1465" s="325" t="s">
        <v>5784</v>
      </c>
      <c r="D1465" s="336">
        <v>45832</v>
      </c>
      <c r="E1465" s="325" t="s">
        <v>2998</v>
      </c>
      <c r="F1465" s="325" t="s">
        <v>4628</v>
      </c>
      <c r="G1465" s="325">
        <v>686930</v>
      </c>
      <c r="H1465" s="325" t="s">
        <v>4107</v>
      </c>
      <c r="I1465" s="339">
        <v>10</v>
      </c>
      <c r="J1465" s="347"/>
      <c r="K1465" s="92"/>
    </row>
    <row r="1466" spans="1:11" ht="29">
      <c r="A1466" s="324" t="s">
        <v>4621</v>
      </c>
      <c r="B1466" s="325" t="s">
        <v>4647</v>
      </c>
      <c r="C1466" s="325" t="s">
        <v>5812</v>
      </c>
      <c r="D1466" s="336">
        <v>45922</v>
      </c>
      <c r="E1466" s="325" t="s">
        <v>2998</v>
      </c>
      <c r="F1466" s="325" t="s">
        <v>4628</v>
      </c>
      <c r="G1466" s="325">
        <v>686930</v>
      </c>
      <c r="H1466" s="325" t="s">
        <v>4107</v>
      </c>
      <c r="I1466" s="339">
        <v>25</v>
      </c>
      <c r="J1466" s="347"/>
      <c r="K1466" s="92"/>
    </row>
    <row r="1467" spans="1:11" ht="29">
      <c r="A1467" s="324" t="s">
        <v>4621</v>
      </c>
      <c r="B1467" s="326" t="s">
        <v>5433</v>
      </c>
      <c r="C1467" s="325" t="s">
        <v>5818</v>
      </c>
      <c r="D1467" s="337">
        <v>45937</v>
      </c>
      <c r="E1467" s="326" t="s">
        <v>2998</v>
      </c>
      <c r="F1467" s="325" t="s">
        <v>4628</v>
      </c>
      <c r="G1467" s="326">
        <v>686930</v>
      </c>
      <c r="H1467" s="325" t="s">
        <v>4107</v>
      </c>
      <c r="I1467" s="338">
        <v>7.94</v>
      </c>
      <c r="J1467" s="347"/>
      <c r="K1467" s="92"/>
    </row>
    <row r="1468" spans="1:11" ht="14.5">
      <c r="A1468" s="327" t="s">
        <v>5023</v>
      </c>
      <c r="B1468" s="325" t="s">
        <v>5436</v>
      </c>
      <c r="C1468" s="325">
        <v>512007</v>
      </c>
      <c r="D1468" s="337">
        <v>46002</v>
      </c>
      <c r="E1468" s="325" t="s">
        <v>4812</v>
      </c>
      <c r="F1468" s="325" t="s">
        <v>5437</v>
      </c>
      <c r="G1468" s="325"/>
      <c r="H1468" s="325" t="s">
        <v>4160</v>
      </c>
      <c r="I1468" s="339">
        <v>298.58</v>
      </c>
      <c r="J1468" s="347"/>
      <c r="K1468" s="92"/>
    </row>
    <row r="1469" spans="1:11" ht="29">
      <c r="A1469" s="324" t="s">
        <v>4621</v>
      </c>
      <c r="B1469" s="325" t="s">
        <v>5434</v>
      </c>
      <c r="C1469" s="325" t="s">
        <v>5818</v>
      </c>
      <c r="D1469" s="336">
        <v>45944</v>
      </c>
      <c r="E1469" s="325" t="s">
        <v>2998</v>
      </c>
      <c r="F1469" s="325" t="s">
        <v>4628</v>
      </c>
      <c r="G1469" s="325">
        <v>686930</v>
      </c>
      <c r="H1469" s="325" t="s">
        <v>4107</v>
      </c>
      <c r="I1469" s="339">
        <v>25</v>
      </c>
      <c r="J1469" s="347"/>
      <c r="K1469" s="92"/>
    </row>
    <row r="1470" spans="1:11" ht="14.5">
      <c r="A1470" s="327" t="s">
        <v>5023</v>
      </c>
      <c r="B1470" s="325" t="s">
        <v>5450</v>
      </c>
      <c r="C1470" s="325">
        <v>25304</v>
      </c>
      <c r="D1470" s="336">
        <v>46020</v>
      </c>
      <c r="E1470" s="325" t="s">
        <v>2998</v>
      </c>
      <c r="F1470" s="325" t="s">
        <v>5419</v>
      </c>
      <c r="G1470" s="325"/>
      <c r="H1470" s="325" t="s">
        <v>5451</v>
      </c>
      <c r="I1470" s="339">
        <v>397.73</v>
      </c>
      <c r="J1470" s="347"/>
      <c r="K1470" s="92"/>
    </row>
    <row r="1471" spans="1:11" ht="14.5">
      <c r="A1471" s="327" t="s">
        <v>5023</v>
      </c>
      <c r="B1471" s="325" t="s">
        <v>5443</v>
      </c>
      <c r="C1471" s="325">
        <v>25297</v>
      </c>
      <c r="D1471" s="336">
        <v>45968</v>
      </c>
      <c r="E1471" s="325" t="s">
        <v>2998</v>
      </c>
      <c r="F1471" s="325" t="s">
        <v>5417</v>
      </c>
      <c r="G1471" s="325"/>
      <c r="H1471" s="325" t="s">
        <v>3228</v>
      </c>
      <c r="I1471" s="339">
        <v>424.42</v>
      </c>
      <c r="J1471" s="347"/>
      <c r="K1471" s="92"/>
    </row>
    <row r="1472" spans="1:11" ht="14.5">
      <c r="A1472" s="327" t="s">
        <v>5023</v>
      </c>
      <c r="B1472" s="326" t="s">
        <v>5452</v>
      </c>
      <c r="C1472" s="326">
        <v>25306</v>
      </c>
      <c r="D1472" s="337">
        <v>45968</v>
      </c>
      <c r="E1472" s="326" t="s">
        <v>2998</v>
      </c>
      <c r="F1472" s="326" t="s">
        <v>5417</v>
      </c>
      <c r="G1472" s="326"/>
      <c r="H1472" s="325" t="s">
        <v>5123</v>
      </c>
      <c r="I1472" s="338">
        <v>424.42</v>
      </c>
      <c r="J1472" s="347"/>
      <c r="K1472" s="92"/>
    </row>
    <row r="1473" spans="1:11" ht="29">
      <c r="A1473" s="324" t="s">
        <v>4621</v>
      </c>
      <c r="B1473" s="326" t="s">
        <v>5435</v>
      </c>
      <c r="C1473" s="325" t="s">
        <v>5818</v>
      </c>
      <c r="D1473" s="337">
        <v>45947</v>
      </c>
      <c r="E1473" s="326" t="s">
        <v>2998</v>
      </c>
      <c r="F1473" s="325" t="s">
        <v>4628</v>
      </c>
      <c r="G1473" s="326">
        <v>686930</v>
      </c>
      <c r="H1473" s="325" t="s">
        <v>4107</v>
      </c>
      <c r="I1473" s="338">
        <v>7.96</v>
      </c>
      <c r="J1473" s="347"/>
      <c r="K1473" s="92"/>
    </row>
    <row r="1474" spans="1:11" ht="14.5">
      <c r="A1474" s="327" t="s">
        <v>5023</v>
      </c>
      <c r="B1474" s="325" t="s">
        <v>5438</v>
      </c>
      <c r="C1474" s="325">
        <v>25291</v>
      </c>
      <c r="D1474" s="336">
        <v>45968</v>
      </c>
      <c r="E1474" s="325" t="s">
        <v>2998</v>
      </c>
      <c r="F1474" s="325" t="s">
        <v>5419</v>
      </c>
      <c r="G1474" s="325"/>
      <c r="H1474" s="325" t="s">
        <v>3060</v>
      </c>
      <c r="I1474" s="339">
        <v>479.46</v>
      </c>
      <c r="J1474" s="347"/>
      <c r="K1474" s="92"/>
    </row>
    <row r="1475" spans="1:11" ht="29">
      <c r="A1475" s="324" t="s">
        <v>4621</v>
      </c>
      <c r="B1475" s="325" t="s">
        <v>4650</v>
      </c>
      <c r="C1475" s="325">
        <v>510044</v>
      </c>
      <c r="D1475" s="336">
        <v>45944</v>
      </c>
      <c r="E1475" s="325" t="s">
        <v>4082</v>
      </c>
      <c r="F1475" s="325" t="s">
        <v>4651</v>
      </c>
      <c r="G1475" s="325"/>
      <c r="H1475" s="325" t="s">
        <v>4652</v>
      </c>
      <c r="I1475" s="339">
        <v>2215.36</v>
      </c>
      <c r="J1475" s="347"/>
      <c r="K1475" s="92"/>
    </row>
    <row r="1476" spans="1:11" ht="29">
      <c r="A1476" s="324" t="s">
        <v>4621</v>
      </c>
      <c r="B1476" s="326" t="s">
        <v>5009</v>
      </c>
      <c r="C1476" s="326">
        <v>511105</v>
      </c>
      <c r="D1476" s="337">
        <v>45966</v>
      </c>
      <c r="E1476" s="326" t="s">
        <v>4767</v>
      </c>
      <c r="F1476" s="326" t="s">
        <v>5574</v>
      </c>
      <c r="G1476" s="326">
        <v>53812948</v>
      </c>
      <c r="H1476" s="326" t="s">
        <v>5010</v>
      </c>
      <c r="I1476" s="338">
        <v>60.9</v>
      </c>
      <c r="J1476" s="347"/>
      <c r="K1476" s="92"/>
    </row>
    <row r="1477" spans="1:11" ht="14.5">
      <c r="A1477" s="327" t="s">
        <v>5023</v>
      </c>
      <c r="B1477" s="325" t="s">
        <v>5450</v>
      </c>
      <c r="C1477" s="325">
        <v>25304</v>
      </c>
      <c r="D1477" s="336">
        <v>45968</v>
      </c>
      <c r="E1477" s="325" t="s">
        <v>2998</v>
      </c>
      <c r="F1477" s="325" t="s">
        <v>5419</v>
      </c>
      <c r="G1477" s="325"/>
      <c r="H1477" s="325" t="s">
        <v>5451</v>
      </c>
      <c r="I1477" s="339">
        <v>479.46</v>
      </c>
      <c r="J1477" s="347"/>
      <c r="K1477" s="92"/>
    </row>
    <row r="1478" spans="1:11" ht="14.5">
      <c r="A1478" s="327" t="s">
        <v>5023</v>
      </c>
      <c r="B1478" s="325" t="s">
        <v>5446</v>
      </c>
      <c r="C1478" s="325">
        <v>25302</v>
      </c>
      <c r="D1478" s="336">
        <v>45968</v>
      </c>
      <c r="E1478" s="325" t="s">
        <v>2998</v>
      </c>
      <c r="F1478" s="325" t="s">
        <v>5419</v>
      </c>
      <c r="G1478" s="325"/>
      <c r="H1478" s="325" t="s">
        <v>1494</v>
      </c>
      <c r="I1478" s="339">
        <v>479.46</v>
      </c>
      <c r="J1478" s="347"/>
      <c r="K1478" s="92"/>
    </row>
    <row r="1479" spans="1:11" ht="14.5">
      <c r="A1479" s="327" t="s">
        <v>5023</v>
      </c>
      <c r="B1479" s="326" t="s">
        <v>5439</v>
      </c>
      <c r="C1479" s="326">
        <v>25292</v>
      </c>
      <c r="D1479" s="337">
        <v>45968</v>
      </c>
      <c r="E1479" s="326" t="s">
        <v>2998</v>
      </c>
      <c r="F1479" s="326" t="s">
        <v>5419</v>
      </c>
      <c r="G1479" s="326"/>
      <c r="H1479" s="326" t="s">
        <v>1482</v>
      </c>
      <c r="I1479" s="338">
        <v>479.46</v>
      </c>
      <c r="J1479" s="347"/>
      <c r="K1479" s="92"/>
    </row>
    <row r="1480" spans="1:11" ht="14.5">
      <c r="A1480" s="327" t="s">
        <v>5023</v>
      </c>
      <c r="B1480" s="325" t="s">
        <v>5440</v>
      </c>
      <c r="C1480" s="325">
        <v>25293</v>
      </c>
      <c r="D1480" s="336">
        <v>45968</v>
      </c>
      <c r="E1480" s="325" t="s">
        <v>2998</v>
      </c>
      <c r="F1480" s="325" t="s">
        <v>5419</v>
      </c>
      <c r="G1480" s="325"/>
      <c r="H1480" s="325" t="s">
        <v>3744</v>
      </c>
      <c r="I1480" s="339">
        <v>479.46</v>
      </c>
      <c r="J1480" s="347"/>
      <c r="K1480" s="92"/>
    </row>
    <row r="1481" spans="1:11" ht="14.5">
      <c r="A1481" s="327" t="s">
        <v>5023</v>
      </c>
      <c r="B1481" s="325" t="s">
        <v>5445</v>
      </c>
      <c r="C1481" s="325">
        <v>25301</v>
      </c>
      <c r="D1481" s="336">
        <v>45968</v>
      </c>
      <c r="E1481" s="325" t="s">
        <v>2998</v>
      </c>
      <c r="F1481" s="325" t="s">
        <v>5419</v>
      </c>
      <c r="G1481" s="325"/>
      <c r="H1481" s="325" t="s">
        <v>3966</v>
      </c>
      <c r="I1481" s="339">
        <v>479.46</v>
      </c>
      <c r="J1481" s="347"/>
      <c r="K1481" s="92"/>
    </row>
    <row r="1482" spans="1:11" ht="14.5">
      <c r="A1482" s="327" t="s">
        <v>5023</v>
      </c>
      <c r="B1482" s="326" t="s">
        <v>5454</v>
      </c>
      <c r="C1482" s="326">
        <v>25343</v>
      </c>
      <c r="D1482" s="337">
        <v>45968</v>
      </c>
      <c r="E1482" s="326" t="s">
        <v>2998</v>
      </c>
      <c r="F1482" s="326" t="s">
        <v>5455</v>
      </c>
      <c r="G1482" s="326"/>
      <c r="H1482" s="326" t="s">
        <v>1489</v>
      </c>
      <c r="I1482" s="338">
        <v>493.22</v>
      </c>
      <c r="J1482" s="347"/>
      <c r="K1482" s="92"/>
    </row>
    <row r="1483" spans="1:11" ht="14.5">
      <c r="A1483" s="327" t="s">
        <v>5023</v>
      </c>
      <c r="B1483" s="326" t="s">
        <v>5456</v>
      </c>
      <c r="C1483" s="326">
        <v>25344</v>
      </c>
      <c r="D1483" s="337">
        <v>45968</v>
      </c>
      <c r="E1483" s="326" t="s">
        <v>2998</v>
      </c>
      <c r="F1483" s="326" t="s">
        <v>5455</v>
      </c>
      <c r="G1483" s="326">
        <v>55072895</v>
      </c>
      <c r="H1483" s="325" t="s">
        <v>5772</v>
      </c>
      <c r="I1483" s="338">
        <v>493.22</v>
      </c>
      <c r="J1483" s="347"/>
      <c r="K1483" s="92"/>
    </row>
    <row r="1484" spans="1:11" ht="14.5">
      <c r="A1484" s="327" t="s">
        <v>5023</v>
      </c>
      <c r="B1484" s="326" t="s">
        <v>5471</v>
      </c>
      <c r="C1484" s="326">
        <v>20257964</v>
      </c>
      <c r="D1484" s="337">
        <v>45995</v>
      </c>
      <c r="E1484" s="326" t="s">
        <v>2998</v>
      </c>
      <c r="F1484" s="326" t="s">
        <v>5569</v>
      </c>
      <c r="G1484" s="326">
        <v>35687045</v>
      </c>
      <c r="H1484" s="326" t="s">
        <v>5472</v>
      </c>
      <c r="I1484" s="338">
        <v>642.59</v>
      </c>
      <c r="J1484" s="347"/>
      <c r="K1484" s="92"/>
    </row>
    <row r="1485" spans="1:11" ht="14.5">
      <c r="A1485" s="327" t="s">
        <v>5023</v>
      </c>
      <c r="B1485" s="326" t="s">
        <v>5111</v>
      </c>
      <c r="C1485" s="326">
        <v>25361</v>
      </c>
      <c r="D1485" s="336">
        <v>46017</v>
      </c>
      <c r="E1485" s="326" t="s">
        <v>2998</v>
      </c>
      <c r="F1485" s="326" t="s">
        <v>5408</v>
      </c>
      <c r="G1485" s="326"/>
      <c r="H1485" s="326" t="s">
        <v>5113</v>
      </c>
      <c r="I1485" s="338">
        <v>1022.95</v>
      </c>
      <c r="J1485" s="347"/>
      <c r="K1485" s="92"/>
    </row>
    <row r="1486" spans="1:11" ht="14.5">
      <c r="A1486" s="327" t="s">
        <v>5023</v>
      </c>
      <c r="B1486" s="326" t="s">
        <v>5444</v>
      </c>
      <c r="C1486" s="326">
        <v>25300</v>
      </c>
      <c r="D1486" s="337">
        <v>45968</v>
      </c>
      <c r="E1486" s="326"/>
      <c r="F1486" s="326" t="s">
        <v>5419</v>
      </c>
      <c r="G1486" s="326"/>
      <c r="H1486" s="326" t="s">
        <v>4153</v>
      </c>
      <c r="I1486" s="338">
        <v>1087.3399999999999</v>
      </c>
      <c r="J1486" s="347"/>
      <c r="K1486" s="92"/>
    </row>
    <row r="1487" spans="1:11" ht="14.5">
      <c r="A1487" s="328" t="s">
        <v>5023</v>
      </c>
      <c r="B1487" s="325" t="s">
        <v>5911</v>
      </c>
      <c r="C1487" s="325">
        <v>2581522026</v>
      </c>
      <c r="D1487" s="336">
        <v>46090</v>
      </c>
      <c r="E1487" s="325"/>
      <c r="F1487" s="325" t="s">
        <v>5912</v>
      </c>
      <c r="G1487" s="325"/>
      <c r="H1487" s="325" t="s">
        <v>5913</v>
      </c>
      <c r="I1487" s="339">
        <f>1164.19-139.51</f>
        <v>1024.68</v>
      </c>
      <c r="J1487" s="347"/>
      <c r="K1487" s="92"/>
    </row>
    <row r="1488" spans="1:11" ht="14.5">
      <c r="A1488" s="327" t="s">
        <v>5023</v>
      </c>
      <c r="B1488" s="325" t="s">
        <v>5379</v>
      </c>
      <c r="C1488" s="325">
        <v>25305</v>
      </c>
      <c r="D1488" s="337">
        <v>45968</v>
      </c>
      <c r="E1488" s="325" t="s">
        <v>2998</v>
      </c>
      <c r="F1488" s="325" t="s">
        <v>5380</v>
      </c>
      <c r="G1488" s="325"/>
      <c r="H1488" s="325" t="s">
        <v>4518</v>
      </c>
      <c r="I1488" s="339">
        <f>1314.83-53.7</f>
        <v>1261.1299999999999</v>
      </c>
      <c r="J1488" s="347"/>
      <c r="K1488" s="92"/>
    </row>
    <row r="1489" spans="1:11" ht="14.5">
      <c r="A1489" s="327" t="s">
        <v>5023</v>
      </c>
      <c r="B1489" s="325" t="s">
        <v>5459</v>
      </c>
      <c r="C1489" s="325">
        <v>25345</v>
      </c>
      <c r="D1489" s="336">
        <v>45968</v>
      </c>
      <c r="E1489" s="325" t="s">
        <v>2998</v>
      </c>
      <c r="F1489" s="325" t="s">
        <v>5455</v>
      </c>
      <c r="G1489" s="325"/>
      <c r="H1489" s="325" t="s">
        <v>4160</v>
      </c>
      <c r="I1489" s="339">
        <v>1314.83</v>
      </c>
      <c r="J1489" s="347"/>
      <c r="K1489" s="92"/>
    </row>
    <row r="1490" spans="1:11" ht="14.5">
      <c r="A1490" s="327" t="s">
        <v>5023</v>
      </c>
      <c r="B1490" s="326" t="s">
        <v>5441</v>
      </c>
      <c r="C1490" s="326">
        <v>257088</v>
      </c>
      <c r="D1490" s="337">
        <v>45995</v>
      </c>
      <c r="E1490" s="326" t="s">
        <v>2998</v>
      </c>
      <c r="F1490" s="326" t="s">
        <v>5442</v>
      </c>
      <c r="G1490" s="326">
        <v>31398081</v>
      </c>
      <c r="H1490" s="326" t="s">
        <v>3718</v>
      </c>
      <c r="I1490" s="338">
        <v>1400</v>
      </c>
      <c r="J1490" s="347"/>
      <c r="K1490" s="92"/>
    </row>
    <row r="1491" spans="1:11" ht="14.5">
      <c r="A1491" s="327" t="s">
        <v>3164</v>
      </c>
      <c r="B1491" s="326" t="s">
        <v>5087</v>
      </c>
      <c r="C1491" s="326">
        <v>512033035</v>
      </c>
      <c r="D1491" s="337">
        <v>46020</v>
      </c>
      <c r="E1491" s="326" t="s">
        <v>4901</v>
      </c>
      <c r="F1491" s="326" t="s">
        <v>5088</v>
      </c>
      <c r="G1491" s="326"/>
      <c r="H1491" s="326" t="s">
        <v>5084</v>
      </c>
      <c r="I1491" s="338">
        <v>-40.619999999999997</v>
      </c>
      <c r="J1491" s="346"/>
      <c r="K1491" s="92"/>
    </row>
    <row r="1492" spans="1:11" ht="14.5">
      <c r="A1492" s="324" t="s">
        <v>3427</v>
      </c>
      <c r="B1492" s="326" t="s">
        <v>5138</v>
      </c>
      <c r="C1492" s="326">
        <v>512107</v>
      </c>
      <c r="D1492" s="336">
        <v>46021</v>
      </c>
      <c r="E1492" s="326" t="s">
        <v>5139</v>
      </c>
      <c r="F1492" s="326" t="s">
        <v>5140</v>
      </c>
      <c r="G1492" s="326"/>
      <c r="H1492" s="326" t="s">
        <v>1487</v>
      </c>
      <c r="I1492" s="338">
        <v>420</v>
      </c>
      <c r="J1492" s="347"/>
      <c r="K1492" s="92"/>
    </row>
    <row r="1493" spans="1:11" ht="14.5">
      <c r="A1493" s="327" t="s">
        <v>3455</v>
      </c>
      <c r="B1493" s="326" t="s">
        <v>5161</v>
      </c>
      <c r="C1493" s="326">
        <v>25364</v>
      </c>
      <c r="D1493" s="336">
        <v>46021</v>
      </c>
      <c r="E1493" s="326" t="s">
        <v>2998</v>
      </c>
      <c r="F1493" s="326" t="s">
        <v>5162</v>
      </c>
      <c r="G1493" s="326"/>
      <c r="H1493" s="326" t="s">
        <v>1488</v>
      </c>
      <c r="I1493" s="338">
        <v>534.96</v>
      </c>
      <c r="J1493" s="347"/>
      <c r="K1493" s="92"/>
    </row>
    <row r="1494" spans="1:11" ht="14.5">
      <c r="A1494" s="327" t="s">
        <v>3455</v>
      </c>
      <c r="B1494" s="326" t="s">
        <v>5163</v>
      </c>
      <c r="C1494" s="326">
        <v>25365</v>
      </c>
      <c r="D1494" s="336">
        <v>46021</v>
      </c>
      <c r="E1494" s="326" t="s">
        <v>2998</v>
      </c>
      <c r="F1494" s="326" t="s">
        <v>5162</v>
      </c>
      <c r="G1494" s="326"/>
      <c r="H1494" s="326" t="s">
        <v>3484</v>
      </c>
      <c r="I1494" s="338">
        <v>82.38</v>
      </c>
      <c r="J1494" s="347"/>
      <c r="K1494" s="92"/>
    </row>
    <row r="1495" spans="1:11" ht="14.5">
      <c r="A1495" s="324" t="s">
        <v>3742</v>
      </c>
      <c r="B1495" s="326" t="s">
        <v>5493</v>
      </c>
      <c r="C1495" s="326">
        <v>512112013</v>
      </c>
      <c r="D1495" s="337">
        <v>46021</v>
      </c>
      <c r="E1495" s="326" t="s">
        <v>5482</v>
      </c>
      <c r="F1495" s="326" t="s">
        <v>5494</v>
      </c>
      <c r="G1495" s="326"/>
      <c r="H1495" s="326" t="s">
        <v>3060</v>
      </c>
      <c r="I1495" s="338">
        <v>55</v>
      </c>
      <c r="J1495" s="347"/>
      <c r="K1495" s="92"/>
    </row>
    <row r="1496" spans="1:11" ht="14.5">
      <c r="A1496" s="324" t="s">
        <v>3742</v>
      </c>
      <c r="B1496" s="326" t="s">
        <v>5495</v>
      </c>
      <c r="C1496" s="326">
        <v>512112013</v>
      </c>
      <c r="D1496" s="337">
        <v>46021</v>
      </c>
      <c r="E1496" s="326" t="s">
        <v>5482</v>
      </c>
      <c r="F1496" s="326" t="s">
        <v>3155</v>
      </c>
      <c r="G1496" s="326"/>
      <c r="H1496" s="326" t="s">
        <v>3060</v>
      </c>
      <c r="I1496" s="338">
        <v>196</v>
      </c>
      <c r="J1496" s="347"/>
      <c r="K1496" s="92"/>
    </row>
    <row r="1497" spans="1:11" ht="14">
      <c r="A1497" s="355" t="s">
        <v>4098</v>
      </c>
      <c r="B1497" s="356" t="s">
        <v>4382</v>
      </c>
      <c r="C1497" s="356">
        <v>507028</v>
      </c>
      <c r="D1497" s="357">
        <v>45859</v>
      </c>
      <c r="E1497" s="356"/>
      <c r="F1497" s="362" t="s">
        <v>5792</v>
      </c>
      <c r="G1497" s="356"/>
      <c r="H1497" s="362" t="s">
        <v>4372</v>
      </c>
      <c r="I1497" s="361">
        <v>3.6</v>
      </c>
      <c r="J1497" s="360"/>
      <c r="K1497" s="92"/>
    </row>
    <row r="1498" spans="1:11" ht="14">
      <c r="A1498" s="355" t="s">
        <v>4098</v>
      </c>
      <c r="B1498" s="362" t="s">
        <v>5343</v>
      </c>
      <c r="C1498" s="362">
        <v>51210405</v>
      </c>
      <c r="D1498" s="357">
        <v>46021</v>
      </c>
      <c r="E1498" s="362"/>
      <c r="F1498" s="362" t="s">
        <v>5344</v>
      </c>
      <c r="G1498" s="362"/>
      <c r="H1498" s="362" t="s">
        <v>4116</v>
      </c>
      <c r="I1498" s="364">
        <v>3.7</v>
      </c>
      <c r="J1498" s="360"/>
      <c r="K1498" s="92"/>
    </row>
    <row r="1499" spans="1:11" ht="28">
      <c r="A1499" s="355" t="s">
        <v>4098</v>
      </c>
      <c r="B1499" s="362" t="s">
        <v>5933</v>
      </c>
      <c r="C1499" s="362">
        <v>603024025</v>
      </c>
      <c r="D1499" s="357">
        <v>46099</v>
      </c>
      <c r="E1499" s="356"/>
      <c r="F1499" s="362" t="s">
        <v>5792</v>
      </c>
      <c r="G1499" s="362"/>
      <c r="H1499" s="362" t="s">
        <v>4372</v>
      </c>
      <c r="I1499" s="361">
        <v>396.89</v>
      </c>
      <c r="J1499" s="360"/>
      <c r="K1499" s="92"/>
    </row>
    <row r="1500" spans="1:11" ht="28">
      <c r="A1500" s="355" t="s">
        <v>4098</v>
      </c>
      <c r="B1500" s="362" t="s">
        <v>5542</v>
      </c>
      <c r="C1500" s="362">
        <v>512109</v>
      </c>
      <c r="D1500" s="363">
        <v>46021</v>
      </c>
      <c r="E1500" s="362" t="s">
        <v>5543</v>
      </c>
      <c r="F1500" s="362" t="s">
        <v>5544</v>
      </c>
      <c r="G1500" s="362">
        <v>42347459</v>
      </c>
      <c r="H1500" s="362" t="s">
        <v>5545</v>
      </c>
      <c r="I1500" s="364">
        <v>99</v>
      </c>
      <c r="J1500" s="360"/>
      <c r="K1500" s="92"/>
    </row>
    <row r="1501" spans="1:11" ht="14">
      <c r="A1501" s="355" t="s">
        <v>4098</v>
      </c>
      <c r="B1501" s="356" t="s">
        <v>5546</v>
      </c>
      <c r="C1501" s="356">
        <v>512101011</v>
      </c>
      <c r="D1501" s="357">
        <v>46021</v>
      </c>
      <c r="E1501" s="356" t="s">
        <v>4767</v>
      </c>
      <c r="F1501" s="356" t="s">
        <v>5547</v>
      </c>
      <c r="G1501" s="356">
        <v>52467660</v>
      </c>
      <c r="H1501" s="356" t="s">
        <v>4285</v>
      </c>
      <c r="I1501" s="361">
        <v>168.92</v>
      </c>
      <c r="J1501" s="360"/>
      <c r="K1501" s="92"/>
    </row>
    <row r="1502" spans="1:11" ht="14">
      <c r="A1502" s="355" t="s">
        <v>4098</v>
      </c>
      <c r="B1502" s="362" t="s">
        <v>5548</v>
      </c>
      <c r="C1502" s="362">
        <v>512101011</v>
      </c>
      <c r="D1502" s="363">
        <v>46021</v>
      </c>
      <c r="E1502" s="362" t="s">
        <v>5208</v>
      </c>
      <c r="F1502" s="362" t="s">
        <v>5549</v>
      </c>
      <c r="G1502" s="362">
        <v>52467660</v>
      </c>
      <c r="H1502" s="362" t="s">
        <v>4285</v>
      </c>
      <c r="I1502" s="364">
        <v>21.89</v>
      </c>
      <c r="J1502" s="360"/>
      <c r="K1502" s="92"/>
    </row>
    <row r="1503" spans="1:11" ht="14">
      <c r="A1503" s="355" t="s">
        <v>4098</v>
      </c>
      <c r="B1503" s="356" t="s">
        <v>5548</v>
      </c>
      <c r="C1503" s="356">
        <v>512101011</v>
      </c>
      <c r="D1503" s="357">
        <v>46021</v>
      </c>
      <c r="E1503" s="356" t="s">
        <v>5208</v>
      </c>
      <c r="F1503" s="356" t="s">
        <v>5550</v>
      </c>
      <c r="G1503" s="356">
        <v>52467660</v>
      </c>
      <c r="H1503" s="356" t="s">
        <v>4285</v>
      </c>
      <c r="I1503" s="361">
        <v>44.67</v>
      </c>
      <c r="J1503" s="360"/>
      <c r="K1503" s="92"/>
    </row>
    <row r="1504" spans="1:11" ht="14">
      <c r="A1504" s="355" t="s">
        <v>4098</v>
      </c>
      <c r="B1504" s="356" t="s">
        <v>4164</v>
      </c>
      <c r="C1504" s="356">
        <v>250035489</v>
      </c>
      <c r="D1504" s="357">
        <v>45783</v>
      </c>
      <c r="E1504" s="356" t="s">
        <v>2998</v>
      </c>
      <c r="F1504" s="362" t="s">
        <v>4493</v>
      </c>
      <c r="G1504" s="356">
        <v>35710691</v>
      </c>
      <c r="H1504" s="356" t="s">
        <v>4165</v>
      </c>
      <c r="I1504" s="361">
        <v>147.11000000000001</v>
      </c>
      <c r="J1504" s="360"/>
      <c r="K1504" s="92"/>
    </row>
    <row r="1505" spans="1:11" ht="14">
      <c r="A1505" s="355" t="s">
        <v>4098</v>
      </c>
      <c r="B1505" s="356" t="s">
        <v>4325</v>
      </c>
      <c r="C1505" s="356">
        <v>24080598</v>
      </c>
      <c r="D1505" s="363">
        <v>45832</v>
      </c>
      <c r="E1505" s="356" t="s">
        <v>2998</v>
      </c>
      <c r="F1505" s="356" t="s">
        <v>4326</v>
      </c>
      <c r="G1505" s="356">
        <v>50595831</v>
      </c>
      <c r="H1505" s="356" t="s">
        <v>4327</v>
      </c>
      <c r="I1505" s="361">
        <v>36.9</v>
      </c>
      <c r="J1505" s="360"/>
      <c r="K1505" s="92"/>
    </row>
    <row r="1506" spans="1:11" ht="14">
      <c r="A1506" s="355" t="s">
        <v>4098</v>
      </c>
      <c r="B1506" s="356" t="s">
        <v>5538</v>
      </c>
      <c r="C1506" s="356">
        <v>202526393</v>
      </c>
      <c r="D1506" s="357">
        <v>45995</v>
      </c>
      <c r="E1506" s="356" t="s">
        <v>2998</v>
      </c>
      <c r="F1506" s="356" t="s">
        <v>5539</v>
      </c>
      <c r="G1506" s="356">
        <v>53000854</v>
      </c>
      <c r="H1506" s="356" t="s">
        <v>5540</v>
      </c>
      <c r="I1506" s="361">
        <v>104.8</v>
      </c>
      <c r="J1506" s="360"/>
      <c r="K1506" s="92"/>
    </row>
    <row r="1507" spans="1:11" ht="14.5">
      <c r="A1507" s="327" t="s">
        <v>3164</v>
      </c>
      <c r="B1507" s="325" t="s">
        <v>5093</v>
      </c>
      <c r="C1507" s="325">
        <v>512106</v>
      </c>
      <c r="D1507" s="336">
        <v>46021</v>
      </c>
      <c r="E1507" s="325" t="s">
        <v>5094</v>
      </c>
      <c r="F1507" s="325" t="s">
        <v>5095</v>
      </c>
      <c r="G1507" s="325"/>
      <c r="H1507" s="325" t="s">
        <v>1483</v>
      </c>
      <c r="I1507" s="339">
        <v>51.8</v>
      </c>
      <c r="J1507" s="347"/>
      <c r="K1507" s="92"/>
    </row>
    <row r="1508" spans="1:11" ht="29">
      <c r="A1508" s="324" t="s">
        <v>4621</v>
      </c>
      <c r="B1508" s="326" t="s">
        <v>4653</v>
      </c>
      <c r="C1508" s="344">
        <v>152727152924</v>
      </c>
      <c r="D1508" s="337">
        <v>45951</v>
      </c>
      <c r="E1508" s="326" t="s">
        <v>2998</v>
      </c>
      <c r="F1508" s="326" t="s">
        <v>4654</v>
      </c>
      <c r="G1508" s="326"/>
      <c r="H1508" s="326" t="s">
        <v>4655</v>
      </c>
      <c r="I1508" s="338">
        <v>127.95</v>
      </c>
      <c r="J1508" s="347"/>
      <c r="K1508" s="92"/>
    </row>
    <row r="1509" spans="1:11" ht="14.5">
      <c r="A1509" s="324" t="s">
        <v>3427</v>
      </c>
      <c r="B1509" s="326" t="s">
        <v>5481</v>
      </c>
      <c r="C1509" s="326">
        <v>512115</v>
      </c>
      <c r="D1509" s="337">
        <v>46022</v>
      </c>
      <c r="E1509" s="326" t="s">
        <v>5482</v>
      </c>
      <c r="F1509" s="326" t="s">
        <v>5483</v>
      </c>
      <c r="G1509" s="326"/>
      <c r="H1509" s="326" t="s">
        <v>1487</v>
      </c>
      <c r="I1509" s="338">
        <v>1121.46</v>
      </c>
      <c r="J1509" s="347"/>
      <c r="K1509" s="92"/>
    </row>
    <row r="1510" spans="1:11" ht="14.5">
      <c r="A1510" s="324" t="s">
        <v>3427</v>
      </c>
      <c r="B1510" s="326" t="s">
        <v>5486</v>
      </c>
      <c r="C1510" s="326">
        <v>25366</v>
      </c>
      <c r="D1510" s="337">
        <v>46022</v>
      </c>
      <c r="E1510" s="326" t="s">
        <v>2998</v>
      </c>
      <c r="F1510" s="326" t="s">
        <v>5487</v>
      </c>
      <c r="G1510" s="326"/>
      <c r="H1510" s="326" t="s">
        <v>1487</v>
      </c>
      <c r="I1510" s="338">
        <v>1213.68</v>
      </c>
      <c r="J1510" s="347"/>
      <c r="K1510" s="92"/>
    </row>
    <row r="1511" spans="1:11" ht="14.5">
      <c r="A1511" s="324" t="s">
        <v>3569</v>
      </c>
      <c r="B1511" s="326" t="s">
        <v>5488</v>
      </c>
      <c r="C1511" s="326">
        <v>25367</v>
      </c>
      <c r="D1511" s="337">
        <v>46022</v>
      </c>
      <c r="E1511" s="326" t="s">
        <v>2998</v>
      </c>
      <c r="F1511" s="326" t="s">
        <v>5489</v>
      </c>
      <c r="G1511" s="326"/>
      <c r="H1511" s="326" t="s">
        <v>4871</v>
      </c>
      <c r="I1511" s="338">
        <v>38.549999999999997</v>
      </c>
      <c r="J1511" s="347"/>
      <c r="K1511" s="92"/>
    </row>
    <row r="1512" spans="1:11" ht="14.5">
      <c r="A1512" s="324" t="s">
        <v>3569</v>
      </c>
      <c r="B1512" s="326" t="s">
        <v>5491</v>
      </c>
      <c r="C1512" s="326">
        <v>512116</v>
      </c>
      <c r="D1512" s="337">
        <v>46022</v>
      </c>
      <c r="E1512" s="326" t="s">
        <v>5482</v>
      </c>
      <c r="F1512" s="326" t="s">
        <v>5492</v>
      </c>
      <c r="G1512" s="326"/>
      <c r="H1512" s="326" t="s">
        <v>1489</v>
      </c>
      <c r="I1512" s="338">
        <v>50</v>
      </c>
      <c r="J1512" s="347"/>
      <c r="K1512" s="92"/>
    </row>
    <row r="1513" spans="1:11" ht="14.5">
      <c r="A1513" s="324" t="s">
        <v>3057</v>
      </c>
      <c r="B1513" s="326" t="s">
        <v>5476</v>
      </c>
      <c r="C1513" s="326">
        <v>512117</v>
      </c>
      <c r="D1513" s="337">
        <v>46022</v>
      </c>
      <c r="E1513" s="326" t="s">
        <v>5477</v>
      </c>
      <c r="F1513" s="326" t="s">
        <v>5478</v>
      </c>
      <c r="G1513" s="326"/>
      <c r="H1513" s="326" t="s">
        <v>3060</v>
      </c>
      <c r="I1513" s="338">
        <v>240</v>
      </c>
      <c r="J1513" s="347"/>
      <c r="K1513" s="92"/>
    </row>
    <row r="1514" spans="1:11" ht="14.5">
      <c r="A1514" s="324" t="s">
        <v>3742</v>
      </c>
      <c r="B1514" s="325" t="s">
        <v>5497</v>
      </c>
      <c r="C1514" s="325">
        <v>512114</v>
      </c>
      <c r="D1514" s="336">
        <v>46022</v>
      </c>
      <c r="E1514" s="325" t="s">
        <v>5482</v>
      </c>
      <c r="F1514" s="325" t="s">
        <v>5498</v>
      </c>
      <c r="G1514" s="325"/>
      <c r="H1514" s="325" t="s">
        <v>3060</v>
      </c>
      <c r="I1514" s="339">
        <v>283.89999999999998</v>
      </c>
      <c r="J1514" s="347"/>
      <c r="K1514" s="92"/>
    </row>
    <row r="1515" spans="1:11" ht="14.5">
      <c r="A1515" s="327" t="s">
        <v>5023</v>
      </c>
      <c r="B1515" s="325" t="s">
        <v>5018</v>
      </c>
      <c r="C1515" s="325">
        <v>256914</v>
      </c>
      <c r="D1515" s="336">
        <v>45971</v>
      </c>
      <c r="E1515" s="325" t="s">
        <v>2998</v>
      </c>
      <c r="F1515" s="325" t="s">
        <v>5019</v>
      </c>
      <c r="G1515" s="325">
        <v>31398081</v>
      </c>
      <c r="H1515" s="325" t="s">
        <v>3718</v>
      </c>
      <c r="I1515" s="339">
        <v>1412</v>
      </c>
      <c r="J1515" s="347"/>
      <c r="K1515" s="92"/>
    </row>
    <row r="1516" spans="1:11" ht="42">
      <c r="A1516" s="355" t="s">
        <v>4098</v>
      </c>
      <c r="B1516" s="362" t="s">
        <v>5610</v>
      </c>
      <c r="C1516" s="362" t="s">
        <v>5610</v>
      </c>
      <c r="D1516" s="357">
        <v>46031</v>
      </c>
      <c r="E1516" s="356" t="s">
        <v>2998</v>
      </c>
      <c r="F1516" s="358" t="s">
        <v>5611</v>
      </c>
      <c r="G1516" s="358"/>
      <c r="H1516" s="358" t="s">
        <v>5579</v>
      </c>
      <c r="I1516" s="359">
        <f>29144.32-217.8</f>
        <v>28926.52</v>
      </c>
      <c r="J1516" s="360"/>
      <c r="K1516" s="92"/>
    </row>
    <row r="1517" spans="1:11" ht="14">
      <c r="A1517" s="355" t="s">
        <v>4098</v>
      </c>
      <c r="B1517" s="356" t="s">
        <v>5506</v>
      </c>
      <c r="C1517" s="356">
        <v>202540073</v>
      </c>
      <c r="D1517" s="357">
        <v>45984</v>
      </c>
      <c r="E1517" s="356" t="s">
        <v>2998</v>
      </c>
      <c r="F1517" s="356" t="s">
        <v>5539</v>
      </c>
      <c r="G1517" s="356">
        <v>35791900</v>
      </c>
      <c r="H1517" s="356" t="s">
        <v>5507</v>
      </c>
      <c r="I1517" s="361">
        <v>117.6</v>
      </c>
      <c r="J1517" s="360"/>
      <c r="K1517" s="92"/>
    </row>
    <row r="1518" spans="1:11" ht="14.5">
      <c r="A1518" s="327" t="s">
        <v>5023</v>
      </c>
      <c r="B1518" s="326" t="s">
        <v>5017</v>
      </c>
      <c r="C1518" s="326">
        <v>256913</v>
      </c>
      <c r="D1518" s="337">
        <v>45971</v>
      </c>
      <c r="E1518" s="326" t="s">
        <v>2998</v>
      </c>
      <c r="F1518" s="326" t="s">
        <v>5835</v>
      </c>
      <c r="G1518" s="326">
        <v>31398081</v>
      </c>
      <c r="H1518" s="326" t="s">
        <v>3718</v>
      </c>
      <c r="I1518" s="338">
        <v>1567.14</v>
      </c>
      <c r="J1518" s="347"/>
      <c r="K1518" s="92"/>
    </row>
    <row r="1519" spans="1:11" ht="14">
      <c r="A1519" s="355" t="s">
        <v>4098</v>
      </c>
      <c r="B1519" s="362" t="s">
        <v>5508</v>
      </c>
      <c r="C1519" s="362">
        <v>7100135368</v>
      </c>
      <c r="D1519" s="363">
        <v>46031</v>
      </c>
      <c r="E1519" s="362" t="s">
        <v>2998</v>
      </c>
      <c r="F1519" s="356" t="s">
        <v>5858</v>
      </c>
      <c r="G1519" s="362">
        <v>47259116</v>
      </c>
      <c r="H1519" s="362" t="s">
        <v>5349</v>
      </c>
      <c r="I1519" s="378">
        <v>159.34</v>
      </c>
      <c r="J1519" s="360"/>
      <c r="K1519" s="92"/>
    </row>
    <row r="1520" spans="1:11" ht="14">
      <c r="A1520" s="355" t="s">
        <v>4098</v>
      </c>
      <c r="B1520" s="356" t="s">
        <v>5502</v>
      </c>
      <c r="C1520" s="356">
        <v>260100016</v>
      </c>
      <c r="D1520" s="363">
        <v>46041</v>
      </c>
      <c r="E1520" s="356" t="s">
        <v>2998</v>
      </c>
      <c r="F1520" s="356" t="s">
        <v>5503</v>
      </c>
      <c r="G1520" s="356">
        <v>47209097</v>
      </c>
      <c r="H1520" s="356" t="s">
        <v>4170</v>
      </c>
      <c r="I1520" s="361">
        <v>278.5</v>
      </c>
      <c r="J1520" s="360"/>
      <c r="K1520" s="92"/>
    </row>
    <row r="1521" spans="1:11" ht="14">
      <c r="A1521" s="355" t="s">
        <v>4098</v>
      </c>
      <c r="B1521" s="356" t="s">
        <v>5509</v>
      </c>
      <c r="C1521" s="356">
        <v>25370</v>
      </c>
      <c r="D1521" s="363">
        <v>46034</v>
      </c>
      <c r="E1521" s="356" t="s">
        <v>2998</v>
      </c>
      <c r="F1521" s="356" t="s">
        <v>5510</v>
      </c>
      <c r="G1521" s="356"/>
      <c r="H1521" s="356" t="s">
        <v>4146</v>
      </c>
      <c r="I1521" s="361">
        <v>18.600000000000001</v>
      </c>
      <c r="J1521" s="360"/>
      <c r="K1521" s="92"/>
    </row>
    <row r="1522" spans="1:11" ht="14">
      <c r="A1522" s="355" t="s">
        <v>4098</v>
      </c>
      <c r="B1522" s="356" t="s">
        <v>5517</v>
      </c>
      <c r="C1522" s="356">
        <v>25369</v>
      </c>
      <c r="D1522" s="363">
        <v>46034</v>
      </c>
      <c r="E1522" s="356" t="s">
        <v>2998</v>
      </c>
      <c r="F1522" s="356" t="s">
        <v>5518</v>
      </c>
      <c r="G1522" s="356"/>
      <c r="H1522" s="356" t="s">
        <v>4146</v>
      </c>
      <c r="I1522" s="361">
        <v>238.42</v>
      </c>
      <c r="J1522" s="360"/>
      <c r="K1522" s="92"/>
    </row>
    <row r="1523" spans="1:11" ht="14">
      <c r="A1523" s="355" t="s">
        <v>4098</v>
      </c>
      <c r="B1523" s="362" t="s">
        <v>5525</v>
      </c>
      <c r="C1523" s="362">
        <v>512119121</v>
      </c>
      <c r="D1523" s="363">
        <v>46034</v>
      </c>
      <c r="E1523" s="362" t="s">
        <v>5526</v>
      </c>
      <c r="F1523" s="362" t="s">
        <v>5527</v>
      </c>
      <c r="G1523" s="362"/>
      <c r="H1523" s="362" t="s">
        <v>4146</v>
      </c>
      <c r="I1523" s="364">
        <v>40</v>
      </c>
      <c r="J1523" s="360"/>
      <c r="K1523" s="92"/>
    </row>
    <row r="1524" spans="1:11" ht="14">
      <c r="A1524" s="355" t="s">
        <v>4098</v>
      </c>
      <c r="B1524" s="356" t="s">
        <v>5528</v>
      </c>
      <c r="C1524" s="356">
        <v>512119121</v>
      </c>
      <c r="D1524" s="363">
        <v>46034</v>
      </c>
      <c r="E1524" s="356" t="s">
        <v>4721</v>
      </c>
      <c r="F1524" s="356" t="s">
        <v>5529</v>
      </c>
      <c r="G1524" s="356"/>
      <c r="H1524" s="356" t="s">
        <v>4146</v>
      </c>
      <c r="I1524" s="361">
        <v>55</v>
      </c>
      <c r="J1524" s="360"/>
      <c r="K1524" s="92"/>
    </row>
    <row r="1525" spans="1:11" ht="14">
      <c r="A1525" s="355" t="s">
        <v>4098</v>
      </c>
      <c r="B1525" s="362" t="s">
        <v>5530</v>
      </c>
      <c r="C1525" s="362">
        <v>512119121</v>
      </c>
      <c r="D1525" s="363">
        <v>46034</v>
      </c>
      <c r="E1525" s="362" t="s">
        <v>3328</v>
      </c>
      <c r="F1525" s="362" t="s">
        <v>4186</v>
      </c>
      <c r="G1525" s="362"/>
      <c r="H1525" s="362" t="s">
        <v>4146</v>
      </c>
      <c r="I1525" s="364">
        <v>252</v>
      </c>
      <c r="J1525" s="360"/>
      <c r="K1525" s="92"/>
    </row>
    <row r="1526" spans="1:11" ht="14">
      <c r="A1526" s="355" t="s">
        <v>4098</v>
      </c>
      <c r="B1526" s="356" t="s">
        <v>5531</v>
      </c>
      <c r="C1526" s="356">
        <v>512118</v>
      </c>
      <c r="D1526" s="363">
        <v>46034</v>
      </c>
      <c r="E1526" s="356" t="s">
        <v>5283</v>
      </c>
      <c r="F1526" s="356" t="s">
        <v>5532</v>
      </c>
      <c r="G1526" s="356">
        <v>53037120</v>
      </c>
      <c r="H1526" s="356" t="s">
        <v>5533</v>
      </c>
      <c r="I1526" s="361">
        <v>179.92</v>
      </c>
      <c r="J1526" s="360"/>
      <c r="K1526" s="92"/>
    </row>
    <row r="1527" spans="1:11" ht="14">
      <c r="A1527" s="355" t="s">
        <v>4098</v>
      </c>
      <c r="B1527" s="362" t="s">
        <v>5534</v>
      </c>
      <c r="C1527" s="362">
        <v>25368</v>
      </c>
      <c r="D1527" s="363">
        <v>46034</v>
      </c>
      <c r="E1527" s="362" t="s">
        <v>2998</v>
      </c>
      <c r="F1527" s="362" t="s">
        <v>5535</v>
      </c>
      <c r="G1527" s="362">
        <v>53037120</v>
      </c>
      <c r="H1527" s="362" t="s">
        <v>5533</v>
      </c>
      <c r="I1527" s="364">
        <v>320.08</v>
      </c>
      <c r="J1527" s="360"/>
      <c r="K1527" s="92"/>
    </row>
    <row r="1528" spans="1:11" ht="14">
      <c r="A1528" s="355" t="s">
        <v>4098</v>
      </c>
      <c r="B1528" s="356" t="s">
        <v>5723</v>
      </c>
      <c r="C1528" s="356">
        <v>601001</v>
      </c>
      <c r="D1528" s="357">
        <v>46034</v>
      </c>
      <c r="E1528" s="356"/>
      <c r="F1528" s="356" t="s">
        <v>5859</v>
      </c>
      <c r="G1528" s="356"/>
      <c r="H1528" s="356" t="s">
        <v>5552</v>
      </c>
      <c r="I1528" s="361">
        <v>2800</v>
      </c>
      <c r="J1528" s="372"/>
      <c r="K1528" s="92"/>
    </row>
    <row r="1529" spans="1:11" ht="14">
      <c r="A1529" s="355" t="s">
        <v>4098</v>
      </c>
      <c r="B1529" s="362" t="s">
        <v>5724</v>
      </c>
      <c r="C1529" s="362">
        <v>601002</v>
      </c>
      <c r="D1529" s="363">
        <v>46034</v>
      </c>
      <c r="E1529" s="362"/>
      <c r="F1529" s="356" t="s">
        <v>5859</v>
      </c>
      <c r="G1529" s="362"/>
      <c r="H1529" s="362" t="s">
        <v>4372</v>
      </c>
      <c r="I1529" s="364">
        <v>1400</v>
      </c>
      <c r="J1529" s="372"/>
      <c r="K1529" s="92"/>
    </row>
    <row r="1530" spans="1:11" ht="14">
      <c r="A1530" s="355" t="s">
        <v>4098</v>
      </c>
      <c r="B1530" s="356" t="s">
        <v>5725</v>
      </c>
      <c r="C1530" s="356">
        <v>601003</v>
      </c>
      <c r="D1530" s="357">
        <v>46034</v>
      </c>
      <c r="E1530" s="356"/>
      <c r="F1530" s="356" t="s">
        <v>5859</v>
      </c>
      <c r="G1530" s="356"/>
      <c r="H1530" s="356" t="s">
        <v>4374</v>
      </c>
      <c r="I1530" s="361">
        <v>540</v>
      </c>
      <c r="J1530" s="372"/>
      <c r="K1530" s="92"/>
    </row>
    <row r="1531" spans="1:11" ht="14">
      <c r="A1531" s="355" t="s">
        <v>4098</v>
      </c>
      <c r="B1531" s="362" t="s">
        <v>5522</v>
      </c>
      <c r="C1531" s="362">
        <v>60621021</v>
      </c>
      <c r="D1531" s="363">
        <v>46044</v>
      </c>
      <c r="E1531" s="362" t="s">
        <v>2998</v>
      </c>
      <c r="F1531" s="362" t="s">
        <v>6001</v>
      </c>
      <c r="G1531" s="362">
        <v>31811671</v>
      </c>
      <c r="H1531" s="356" t="s">
        <v>4447</v>
      </c>
      <c r="I1531" s="364">
        <v>1700</v>
      </c>
      <c r="J1531" s="360"/>
      <c r="K1531" s="92"/>
    </row>
    <row r="1532" spans="1:11" ht="14">
      <c r="A1532" s="355" t="s">
        <v>4098</v>
      </c>
      <c r="B1532" s="356" t="s">
        <v>5860</v>
      </c>
      <c r="C1532" s="356">
        <v>20250018</v>
      </c>
      <c r="D1532" s="357">
        <v>46073</v>
      </c>
      <c r="E1532" s="356" t="s">
        <v>2998</v>
      </c>
      <c r="F1532" s="356" t="s">
        <v>5861</v>
      </c>
      <c r="G1532" s="356">
        <v>54401305</v>
      </c>
      <c r="H1532" s="356" t="s">
        <v>4179</v>
      </c>
      <c r="I1532" s="361">
        <v>140</v>
      </c>
      <c r="J1532" s="360"/>
      <c r="K1532" s="92"/>
    </row>
    <row r="1533" spans="1:11" ht="28">
      <c r="A1533" s="355" t="s">
        <v>4098</v>
      </c>
      <c r="B1533" s="356" t="s">
        <v>4508</v>
      </c>
      <c r="C1533" s="356">
        <v>2462025</v>
      </c>
      <c r="D1533" s="363">
        <v>45930</v>
      </c>
      <c r="E1533" s="356" t="s">
        <v>2998</v>
      </c>
      <c r="F1533" s="356" t="s">
        <v>5817</v>
      </c>
      <c r="G1533" s="356">
        <v>36075477</v>
      </c>
      <c r="H1533" s="356" t="s">
        <v>4509</v>
      </c>
      <c r="I1533" s="361">
        <v>80</v>
      </c>
      <c r="J1533" s="360"/>
      <c r="K1533" s="92"/>
    </row>
    <row r="1534" spans="1:11" ht="14">
      <c r="A1534" s="355" t="s">
        <v>4098</v>
      </c>
      <c r="B1534" s="362" t="s">
        <v>5728</v>
      </c>
      <c r="C1534" s="362">
        <v>260001035</v>
      </c>
      <c r="D1534" s="363">
        <v>46031</v>
      </c>
      <c r="E1534" s="362" t="s">
        <v>2998</v>
      </c>
      <c r="F1534" s="362" t="s">
        <v>4493</v>
      </c>
      <c r="G1534" s="362">
        <v>35710691</v>
      </c>
      <c r="H1534" s="362" t="s">
        <v>4165</v>
      </c>
      <c r="I1534" s="364">
        <v>896.44</v>
      </c>
      <c r="J1534" s="360"/>
      <c r="K1534" s="92"/>
    </row>
    <row r="1535" spans="1:11" ht="14">
      <c r="A1535" s="355" t="s">
        <v>4098</v>
      </c>
      <c r="B1535" s="356" t="s">
        <v>5862</v>
      </c>
      <c r="C1535" s="356">
        <v>1102600157</v>
      </c>
      <c r="D1535" s="363">
        <v>46044</v>
      </c>
      <c r="E1535" s="356" t="s">
        <v>2998</v>
      </c>
      <c r="F1535" s="356" t="s">
        <v>5551</v>
      </c>
      <c r="G1535" s="356">
        <v>36237337</v>
      </c>
      <c r="H1535" s="356" t="s">
        <v>4920</v>
      </c>
      <c r="I1535" s="361">
        <v>33.21</v>
      </c>
      <c r="J1535" s="360"/>
      <c r="K1535" s="92"/>
    </row>
    <row r="1536" spans="1:11" ht="14.5">
      <c r="A1536" s="327" t="s">
        <v>5023</v>
      </c>
      <c r="B1536" s="326" t="s">
        <v>5566</v>
      </c>
      <c r="C1536" s="326">
        <v>32025</v>
      </c>
      <c r="D1536" s="337">
        <v>46021</v>
      </c>
      <c r="E1536" s="326" t="s">
        <v>2998</v>
      </c>
      <c r="F1536" s="326" t="s">
        <v>5567</v>
      </c>
      <c r="G1536" s="326">
        <v>32110782</v>
      </c>
      <c r="H1536" s="326" t="s">
        <v>4504</v>
      </c>
      <c r="I1536" s="338">
        <v>2400</v>
      </c>
      <c r="J1536" s="347"/>
      <c r="K1536" s="92"/>
    </row>
    <row r="1537" spans="1:11" ht="29">
      <c r="A1537" s="327" t="s">
        <v>5023</v>
      </c>
      <c r="B1537" s="325" t="s">
        <v>5887</v>
      </c>
      <c r="C1537" s="325" t="s">
        <v>5688</v>
      </c>
      <c r="D1537" s="336">
        <v>46079</v>
      </c>
      <c r="E1537" s="325"/>
      <c r="F1537" s="325" t="s">
        <v>5691</v>
      </c>
      <c r="G1537" s="325"/>
      <c r="H1537" s="325" t="s">
        <v>5689</v>
      </c>
      <c r="I1537" s="339">
        <f>2877.17+45.65</f>
        <v>2922.82</v>
      </c>
      <c r="J1537" s="347"/>
      <c r="K1537" s="92"/>
    </row>
    <row r="1538" spans="1:11" ht="14">
      <c r="A1538" s="355" t="s">
        <v>4098</v>
      </c>
      <c r="B1538" s="356" t="s">
        <v>5863</v>
      </c>
      <c r="C1538" s="356" t="s">
        <v>5864</v>
      </c>
      <c r="D1538" s="357">
        <v>46044</v>
      </c>
      <c r="E1538" s="356" t="s">
        <v>2998</v>
      </c>
      <c r="F1538" s="356" t="s">
        <v>4628</v>
      </c>
      <c r="G1538" s="356">
        <v>686930</v>
      </c>
      <c r="H1538" s="356" t="s">
        <v>4107</v>
      </c>
      <c r="I1538" s="361">
        <v>10</v>
      </c>
      <c r="J1538" s="360"/>
      <c r="K1538" s="92"/>
    </row>
    <row r="1539" spans="1:11" ht="14">
      <c r="A1539" s="355" t="s">
        <v>4098</v>
      </c>
      <c r="B1539" s="362" t="s">
        <v>5573</v>
      </c>
      <c r="C1539" s="362">
        <v>512125026</v>
      </c>
      <c r="D1539" s="363">
        <v>46044</v>
      </c>
      <c r="E1539" s="362"/>
      <c r="F1539" s="362" t="s">
        <v>5572</v>
      </c>
      <c r="G1539" s="362"/>
      <c r="H1539" s="362" t="s">
        <v>4153</v>
      </c>
      <c r="I1539" s="364">
        <f>11.99-5.03</f>
        <v>6.96</v>
      </c>
      <c r="J1539" s="372"/>
      <c r="K1539" s="92"/>
    </row>
    <row r="1540" spans="1:11" ht="14">
      <c r="A1540" s="355" t="s">
        <v>4098</v>
      </c>
      <c r="B1540" s="356" t="s">
        <v>5726</v>
      </c>
      <c r="C1540" s="356">
        <v>26001</v>
      </c>
      <c r="D1540" s="363">
        <v>46044</v>
      </c>
      <c r="E1540" s="356" t="s">
        <v>2998</v>
      </c>
      <c r="F1540" s="356" t="s">
        <v>5727</v>
      </c>
      <c r="G1540" s="356"/>
      <c r="H1540" s="356" t="s">
        <v>4285</v>
      </c>
      <c r="I1540" s="361">
        <v>761.46</v>
      </c>
      <c r="J1540" s="360"/>
      <c r="K1540" s="92"/>
    </row>
    <row r="1541" spans="1:11" ht="14">
      <c r="A1541" s="355" t="s">
        <v>4098</v>
      </c>
      <c r="B1541" s="362" t="s">
        <v>5865</v>
      </c>
      <c r="C1541" s="362">
        <v>5417733676</v>
      </c>
      <c r="D1541" s="363">
        <v>46043</v>
      </c>
      <c r="E1541" s="362" t="s">
        <v>2998</v>
      </c>
      <c r="F1541" s="362" t="s">
        <v>5744</v>
      </c>
      <c r="G1541" s="362">
        <v>36562939</v>
      </c>
      <c r="H1541" s="362" t="s">
        <v>4138</v>
      </c>
      <c r="I1541" s="364">
        <v>495.48</v>
      </c>
      <c r="J1541" s="372"/>
      <c r="K1541" s="92"/>
    </row>
    <row r="1542" spans="1:11" ht="14">
      <c r="A1542" s="355" t="s">
        <v>4098</v>
      </c>
      <c r="B1542" s="362" t="s">
        <v>5747</v>
      </c>
      <c r="C1542" s="362">
        <v>26002</v>
      </c>
      <c r="D1542" s="363">
        <v>46044</v>
      </c>
      <c r="E1542" s="362" t="s">
        <v>2998</v>
      </c>
      <c r="F1542" s="362" t="s">
        <v>5727</v>
      </c>
      <c r="G1542" s="362"/>
      <c r="H1542" s="362" t="s">
        <v>4160</v>
      </c>
      <c r="I1542" s="364">
        <v>135</v>
      </c>
      <c r="J1542" s="372"/>
      <c r="K1542" s="92"/>
    </row>
    <row r="1543" spans="1:11" ht="14">
      <c r="A1543" s="355" t="s">
        <v>4098</v>
      </c>
      <c r="B1543" s="356" t="s">
        <v>5511</v>
      </c>
      <c r="C1543" s="356">
        <v>25371</v>
      </c>
      <c r="D1543" s="357">
        <v>46063</v>
      </c>
      <c r="E1543" s="356" t="s">
        <v>2998</v>
      </c>
      <c r="F1543" s="356" t="s">
        <v>5512</v>
      </c>
      <c r="G1543" s="356"/>
      <c r="H1543" s="356" t="s">
        <v>5461</v>
      </c>
      <c r="I1543" s="361">
        <v>38.299999999999997</v>
      </c>
      <c r="J1543" s="360"/>
      <c r="K1543" s="92"/>
    </row>
    <row r="1544" spans="1:11" ht="14">
      <c r="A1544" s="355" t="s">
        <v>4098</v>
      </c>
      <c r="B1544" s="362" t="s">
        <v>5513</v>
      </c>
      <c r="C1544" s="362">
        <v>25372</v>
      </c>
      <c r="D1544" s="357">
        <v>46063</v>
      </c>
      <c r="E1544" s="362" t="s">
        <v>2998</v>
      </c>
      <c r="F1544" s="362" t="s">
        <v>5514</v>
      </c>
      <c r="G1544" s="362"/>
      <c r="H1544" s="362" t="s">
        <v>5461</v>
      </c>
      <c r="I1544" s="364">
        <v>32.299999999999997</v>
      </c>
      <c r="J1544" s="360"/>
      <c r="K1544" s="92"/>
    </row>
    <row r="1545" spans="1:11" ht="14">
      <c r="A1545" s="355" t="s">
        <v>4098</v>
      </c>
      <c r="B1545" s="362" t="s">
        <v>5515</v>
      </c>
      <c r="C1545" s="362">
        <v>25373</v>
      </c>
      <c r="D1545" s="357">
        <v>46063</v>
      </c>
      <c r="E1545" s="362" t="s">
        <v>2998</v>
      </c>
      <c r="F1545" s="362" t="s">
        <v>5516</v>
      </c>
      <c r="G1545" s="362"/>
      <c r="H1545" s="362" t="s">
        <v>5461</v>
      </c>
      <c r="I1545" s="364">
        <v>110.6</v>
      </c>
      <c r="J1545" s="360"/>
      <c r="K1545" s="92"/>
    </row>
    <row r="1546" spans="1:11" ht="14">
      <c r="A1546" s="355" t="s">
        <v>4098</v>
      </c>
      <c r="B1546" s="362" t="s">
        <v>5520</v>
      </c>
      <c r="C1546" s="362">
        <v>25374</v>
      </c>
      <c r="D1546" s="357">
        <v>46063</v>
      </c>
      <c r="E1546" s="362" t="s">
        <v>2998</v>
      </c>
      <c r="F1546" s="362" t="s">
        <v>5521</v>
      </c>
      <c r="G1546" s="362"/>
      <c r="H1546" s="362" t="s">
        <v>5461</v>
      </c>
      <c r="I1546" s="364">
        <v>86.58</v>
      </c>
      <c r="J1546" s="360"/>
      <c r="K1546" s="92"/>
    </row>
    <row r="1547" spans="1:11" ht="14">
      <c r="A1547" s="355" t="s">
        <v>4098</v>
      </c>
      <c r="B1547" s="362" t="s">
        <v>5523</v>
      </c>
      <c r="C1547" s="362">
        <v>25375</v>
      </c>
      <c r="D1547" s="357">
        <v>46063</v>
      </c>
      <c r="E1547" s="362" t="s">
        <v>2998</v>
      </c>
      <c r="F1547" s="362" t="s">
        <v>5524</v>
      </c>
      <c r="G1547" s="362"/>
      <c r="H1547" s="362" t="s">
        <v>5461</v>
      </c>
      <c r="I1547" s="364">
        <v>115.1</v>
      </c>
      <c r="J1547" s="360"/>
      <c r="K1547" s="92"/>
    </row>
    <row r="1548" spans="1:11" ht="28">
      <c r="A1548" s="355" t="s">
        <v>4098</v>
      </c>
      <c r="B1548" s="362" t="s">
        <v>5729</v>
      </c>
      <c r="C1548" s="362">
        <v>26005</v>
      </c>
      <c r="D1548" s="357">
        <v>46063</v>
      </c>
      <c r="E1548" s="362" t="s">
        <v>2998</v>
      </c>
      <c r="F1548" s="362" t="s">
        <v>5730</v>
      </c>
      <c r="G1548" s="362"/>
      <c r="H1548" s="362" t="s">
        <v>4160</v>
      </c>
      <c r="I1548" s="364">
        <v>476.15</v>
      </c>
      <c r="J1548" s="360"/>
      <c r="K1548" s="92"/>
    </row>
    <row r="1549" spans="1:11" ht="28">
      <c r="A1549" s="355" t="s">
        <v>4098</v>
      </c>
      <c r="B1549" s="356" t="s">
        <v>4336</v>
      </c>
      <c r="C1549" s="356">
        <v>2025020</v>
      </c>
      <c r="D1549" s="363">
        <v>45840</v>
      </c>
      <c r="E1549" s="356" t="s">
        <v>2998</v>
      </c>
      <c r="F1549" s="356" t="s">
        <v>5789</v>
      </c>
      <c r="G1549" s="356">
        <v>48001368</v>
      </c>
      <c r="H1549" s="356" t="s">
        <v>4337</v>
      </c>
      <c r="I1549" s="361">
        <v>25</v>
      </c>
      <c r="J1549" s="360"/>
      <c r="K1549" s="92"/>
    </row>
    <row r="1550" spans="1:11" ht="14">
      <c r="A1550" s="355" t="s">
        <v>4098</v>
      </c>
      <c r="B1550" s="356" t="s">
        <v>5734</v>
      </c>
      <c r="C1550" s="356">
        <v>7100137560</v>
      </c>
      <c r="D1550" s="357">
        <v>46063</v>
      </c>
      <c r="E1550" s="356" t="s">
        <v>2998</v>
      </c>
      <c r="F1550" s="356" t="s">
        <v>5735</v>
      </c>
      <c r="G1550" s="356">
        <v>47259116</v>
      </c>
      <c r="H1550" s="356" t="s">
        <v>5349</v>
      </c>
      <c r="I1550" s="365">
        <v>147.99</v>
      </c>
      <c r="J1550" s="372"/>
      <c r="K1550" s="92"/>
    </row>
    <row r="1551" spans="1:11" ht="28">
      <c r="A1551" s="355" t="s">
        <v>4098</v>
      </c>
      <c r="B1551" s="362" t="s">
        <v>5736</v>
      </c>
      <c r="C1551" s="362">
        <v>26003</v>
      </c>
      <c r="D1551" s="357">
        <v>46063</v>
      </c>
      <c r="E1551" s="362" t="s">
        <v>2998</v>
      </c>
      <c r="F1551" s="362" t="s">
        <v>5730</v>
      </c>
      <c r="G1551" s="362"/>
      <c r="H1551" s="362" t="s">
        <v>4332</v>
      </c>
      <c r="I1551" s="364">
        <v>352.5</v>
      </c>
      <c r="J1551" s="372"/>
      <c r="K1551" s="92"/>
    </row>
    <row r="1552" spans="1:11" ht="14">
      <c r="A1552" s="355" t="s">
        <v>4098</v>
      </c>
      <c r="B1552" s="356" t="s">
        <v>5737</v>
      </c>
      <c r="C1552" s="356">
        <v>26009</v>
      </c>
      <c r="D1552" s="357">
        <v>46063</v>
      </c>
      <c r="E1552" s="356" t="s">
        <v>2998</v>
      </c>
      <c r="F1552" s="356" t="s">
        <v>5738</v>
      </c>
      <c r="G1552" s="356"/>
      <c r="H1552" s="356" t="s">
        <v>4160</v>
      </c>
      <c r="I1552" s="361">
        <v>72.98</v>
      </c>
      <c r="J1552" s="372"/>
      <c r="K1552" s="92"/>
    </row>
    <row r="1553" spans="1:11" ht="28">
      <c r="A1553" s="355" t="s">
        <v>4098</v>
      </c>
      <c r="B1553" s="356" t="s">
        <v>5739</v>
      </c>
      <c r="C1553" s="356">
        <v>26004</v>
      </c>
      <c r="D1553" s="357">
        <v>46063</v>
      </c>
      <c r="E1553" s="356"/>
      <c r="F1553" s="356" t="s">
        <v>5730</v>
      </c>
      <c r="G1553" s="356"/>
      <c r="H1553" s="356" t="s">
        <v>4153</v>
      </c>
      <c r="I1553" s="361">
        <v>8.65</v>
      </c>
      <c r="J1553" s="372"/>
      <c r="K1553" s="92"/>
    </row>
    <row r="1554" spans="1:11" ht="28">
      <c r="A1554" s="355" t="s">
        <v>4098</v>
      </c>
      <c r="B1554" s="362" t="s">
        <v>5740</v>
      </c>
      <c r="C1554" s="362">
        <v>26007</v>
      </c>
      <c r="D1554" s="357">
        <v>46063</v>
      </c>
      <c r="E1554" s="362" t="s">
        <v>2998</v>
      </c>
      <c r="F1554" s="362" t="s">
        <v>5730</v>
      </c>
      <c r="G1554" s="362"/>
      <c r="H1554" s="362" t="s">
        <v>5741</v>
      </c>
      <c r="I1554" s="364">
        <v>8.65</v>
      </c>
      <c r="J1554" s="372"/>
      <c r="K1554" s="92"/>
    </row>
    <row r="1555" spans="1:11" ht="28">
      <c r="A1555" s="355" t="s">
        <v>4098</v>
      </c>
      <c r="B1555" s="356" t="s">
        <v>5742</v>
      </c>
      <c r="C1555" s="356">
        <v>26008</v>
      </c>
      <c r="D1555" s="357">
        <v>46063</v>
      </c>
      <c r="E1555" s="356" t="s">
        <v>2998</v>
      </c>
      <c r="F1555" s="356" t="s">
        <v>5730</v>
      </c>
      <c r="G1555" s="356"/>
      <c r="H1555" s="362" t="s">
        <v>5427</v>
      </c>
      <c r="I1555" s="361">
        <v>8.65</v>
      </c>
      <c r="J1555" s="372"/>
      <c r="K1555" s="92"/>
    </row>
    <row r="1556" spans="1:11" ht="14">
      <c r="A1556" s="355" t="s">
        <v>4098</v>
      </c>
      <c r="B1556" s="362" t="s">
        <v>5743</v>
      </c>
      <c r="C1556" s="362">
        <v>26010</v>
      </c>
      <c r="D1556" s="357">
        <v>46063</v>
      </c>
      <c r="E1556" s="362" t="s">
        <v>2998</v>
      </c>
      <c r="F1556" s="362" t="s">
        <v>5738</v>
      </c>
      <c r="G1556" s="362"/>
      <c r="H1556" s="362" t="s">
        <v>4153</v>
      </c>
      <c r="I1556" s="364">
        <v>1.06</v>
      </c>
      <c r="J1556" s="372"/>
      <c r="K1556" s="92"/>
    </row>
    <row r="1557" spans="1:11" ht="14">
      <c r="A1557" s="355" t="s">
        <v>4098</v>
      </c>
      <c r="B1557" s="356" t="s">
        <v>5615</v>
      </c>
      <c r="C1557" s="356">
        <v>25376</v>
      </c>
      <c r="D1557" s="357">
        <v>46065</v>
      </c>
      <c r="E1557" s="356"/>
      <c r="F1557" s="356" t="s">
        <v>5616</v>
      </c>
      <c r="G1557" s="356"/>
      <c r="H1557" s="356" t="s">
        <v>5617</v>
      </c>
      <c r="I1557" s="361">
        <v>80.87</v>
      </c>
      <c r="J1557" s="360"/>
      <c r="K1557" s="92"/>
    </row>
    <row r="1558" spans="1:11" ht="14">
      <c r="A1558" s="355" t="s">
        <v>4098</v>
      </c>
      <c r="B1558" s="356" t="s">
        <v>5618</v>
      </c>
      <c r="C1558" s="356">
        <v>25377</v>
      </c>
      <c r="D1558" s="357">
        <v>46065</v>
      </c>
      <c r="E1558" s="356"/>
      <c r="F1558" s="356" t="s">
        <v>5619</v>
      </c>
      <c r="G1558" s="356"/>
      <c r="H1558" s="356" t="s">
        <v>5617</v>
      </c>
      <c r="I1558" s="361">
        <v>75.23</v>
      </c>
      <c r="J1558" s="360"/>
      <c r="K1558" s="92"/>
    </row>
    <row r="1559" spans="1:11" ht="14">
      <c r="A1559" s="355" t="s">
        <v>4098</v>
      </c>
      <c r="B1559" s="356" t="s">
        <v>5620</v>
      </c>
      <c r="C1559" s="356">
        <v>25378</v>
      </c>
      <c r="D1559" s="357">
        <v>46065</v>
      </c>
      <c r="E1559" s="356"/>
      <c r="F1559" s="356" t="s">
        <v>5621</v>
      </c>
      <c r="G1559" s="356"/>
      <c r="H1559" s="356" t="s">
        <v>5617</v>
      </c>
      <c r="I1559" s="361">
        <v>94.62</v>
      </c>
      <c r="J1559" s="360"/>
      <c r="K1559" s="92"/>
    </row>
    <row r="1560" spans="1:11" ht="14">
      <c r="A1560" s="355" t="s">
        <v>4098</v>
      </c>
      <c r="B1560" s="356" t="s">
        <v>5622</v>
      </c>
      <c r="C1560" s="356">
        <v>25379</v>
      </c>
      <c r="D1560" s="357">
        <v>46065</v>
      </c>
      <c r="E1560" s="356"/>
      <c r="F1560" s="356" t="s">
        <v>5623</v>
      </c>
      <c r="G1560" s="356"/>
      <c r="H1560" s="356" t="s">
        <v>5617</v>
      </c>
      <c r="I1560" s="361">
        <v>172.69</v>
      </c>
      <c r="J1560" s="360"/>
      <c r="K1560" s="92"/>
    </row>
    <row r="1561" spans="1:11" ht="14">
      <c r="A1561" s="355" t="s">
        <v>4098</v>
      </c>
      <c r="B1561" s="356" t="s">
        <v>5624</v>
      </c>
      <c r="C1561" s="356">
        <v>25380</v>
      </c>
      <c r="D1561" s="357">
        <v>46065</v>
      </c>
      <c r="E1561" s="356"/>
      <c r="F1561" s="356" t="s">
        <v>5625</v>
      </c>
      <c r="G1561" s="356"/>
      <c r="H1561" s="356" t="s">
        <v>5617</v>
      </c>
      <c r="I1561" s="361">
        <v>211.72</v>
      </c>
      <c r="J1561" s="360"/>
      <c r="K1561" s="92"/>
    </row>
    <row r="1562" spans="1:11" ht="14">
      <c r="A1562" s="355" t="s">
        <v>4098</v>
      </c>
      <c r="B1562" s="356" t="s">
        <v>5626</v>
      </c>
      <c r="C1562" s="356">
        <v>25381</v>
      </c>
      <c r="D1562" s="357">
        <v>46065</v>
      </c>
      <c r="E1562" s="356"/>
      <c r="F1562" s="356" t="s">
        <v>5627</v>
      </c>
      <c r="G1562" s="356"/>
      <c r="H1562" s="356" t="s">
        <v>5617</v>
      </c>
      <c r="I1562" s="361">
        <v>144.61000000000001</v>
      </c>
      <c r="J1562" s="360"/>
      <c r="K1562" s="92"/>
    </row>
    <row r="1563" spans="1:11" ht="14">
      <c r="A1563" s="355" t="s">
        <v>4098</v>
      </c>
      <c r="B1563" s="356" t="s">
        <v>5628</v>
      </c>
      <c r="C1563" s="356">
        <v>25382</v>
      </c>
      <c r="D1563" s="357">
        <v>46065</v>
      </c>
      <c r="E1563" s="356"/>
      <c r="F1563" s="356" t="s">
        <v>5629</v>
      </c>
      <c r="G1563" s="356"/>
      <c r="H1563" s="356" t="s">
        <v>5617</v>
      </c>
      <c r="I1563" s="361">
        <v>361.26</v>
      </c>
      <c r="J1563" s="360"/>
      <c r="K1563" s="92"/>
    </row>
    <row r="1564" spans="1:11" ht="14">
      <c r="A1564" s="355" t="s">
        <v>4098</v>
      </c>
      <c r="B1564" s="356" t="s">
        <v>5630</v>
      </c>
      <c r="C1564" s="356">
        <v>25383</v>
      </c>
      <c r="D1564" s="357">
        <v>46065</v>
      </c>
      <c r="E1564" s="356"/>
      <c r="F1564" s="356" t="s">
        <v>5631</v>
      </c>
      <c r="G1564" s="356"/>
      <c r="H1564" s="356" t="s">
        <v>5617</v>
      </c>
      <c r="I1564" s="361">
        <v>246.78</v>
      </c>
      <c r="J1564" s="360"/>
      <c r="K1564" s="92"/>
    </row>
    <row r="1565" spans="1:11" ht="14">
      <c r="A1565" s="355" t="s">
        <v>4098</v>
      </c>
      <c r="B1565" s="356" t="s">
        <v>5632</v>
      </c>
      <c r="C1565" s="356">
        <v>25384</v>
      </c>
      <c r="D1565" s="357">
        <v>46065</v>
      </c>
      <c r="E1565" s="356"/>
      <c r="F1565" s="356" t="s">
        <v>5633</v>
      </c>
      <c r="G1565" s="356"/>
      <c r="H1565" s="356" t="s">
        <v>5617</v>
      </c>
      <c r="I1565" s="361">
        <v>257.66000000000003</v>
      </c>
      <c r="J1565" s="360"/>
      <c r="K1565" s="92"/>
    </row>
    <row r="1566" spans="1:11" ht="14">
      <c r="A1566" s="355" t="s">
        <v>4098</v>
      </c>
      <c r="B1566" s="356" t="s">
        <v>5634</v>
      </c>
      <c r="C1566" s="356">
        <v>512138</v>
      </c>
      <c r="D1566" s="357">
        <v>46065</v>
      </c>
      <c r="E1566" s="356"/>
      <c r="F1566" s="356" t="s">
        <v>5635</v>
      </c>
      <c r="G1566" s="356"/>
      <c r="H1566" s="356" t="s">
        <v>5617</v>
      </c>
      <c r="I1566" s="361">
        <v>119</v>
      </c>
      <c r="J1566" s="360"/>
      <c r="K1566" s="92"/>
    </row>
    <row r="1567" spans="1:11" ht="14">
      <c r="A1567" s="355" t="s">
        <v>4098</v>
      </c>
      <c r="B1567" s="356" t="s">
        <v>5636</v>
      </c>
      <c r="C1567" s="356">
        <v>512139</v>
      </c>
      <c r="D1567" s="357">
        <v>46065</v>
      </c>
      <c r="E1567" s="356"/>
      <c r="F1567" s="356" t="s">
        <v>5637</v>
      </c>
      <c r="G1567" s="356"/>
      <c r="H1567" s="356" t="s">
        <v>5617</v>
      </c>
      <c r="I1567" s="361">
        <v>240</v>
      </c>
      <c r="J1567" s="360"/>
      <c r="K1567" s="92"/>
    </row>
    <row r="1568" spans="1:11" ht="28">
      <c r="A1568" s="355" t="s">
        <v>4098</v>
      </c>
      <c r="B1568" s="356" t="s">
        <v>5638</v>
      </c>
      <c r="C1568" s="356">
        <v>512140</v>
      </c>
      <c r="D1568" s="357">
        <v>46065</v>
      </c>
      <c r="E1568" s="356"/>
      <c r="F1568" s="356" t="s">
        <v>5639</v>
      </c>
      <c r="G1568" s="356"/>
      <c r="H1568" s="356" t="s">
        <v>5617</v>
      </c>
      <c r="I1568" s="361">
        <v>222.5</v>
      </c>
      <c r="J1568" s="360"/>
      <c r="K1568" s="92"/>
    </row>
    <row r="1569" spans="1:11" ht="14">
      <c r="A1569" s="355" t="s">
        <v>4098</v>
      </c>
      <c r="B1569" s="356" t="s">
        <v>5640</v>
      </c>
      <c r="C1569" s="356">
        <v>512141</v>
      </c>
      <c r="D1569" s="357">
        <v>46065</v>
      </c>
      <c r="E1569" s="356"/>
      <c r="F1569" s="356" t="s">
        <v>5641</v>
      </c>
      <c r="G1569" s="356"/>
      <c r="H1569" s="356" t="s">
        <v>5617</v>
      </c>
      <c r="I1569" s="361">
        <v>30.75</v>
      </c>
      <c r="J1569" s="360"/>
      <c r="K1569" s="92"/>
    </row>
    <row r="1570" spans="1:11" ht="14">
      <c r="A1570" s="355" t="s">
        <v>4098</v>
      </c>
      <c r="B1570" s="356" t="s">
        <v>5642</v>
      </c>
      <c r="C1570" s="356">
        <v>25394</v>
      </c>
      <c r="D1570" s="357">
        <v>46066</v>
      </c>
      <c r="E1570" s="356"/>
      <c r="F1570" s="356" t="s">
        <v>5643</v>
      </c>
      <c r="G1570" s="356"/>
      <c r="H1570" s="356" t="s">
        <v>5644</v>
      </c>
      <c r="I1570" s="361">
        <v>214.68</v>
      </c>
      <c r="J1570" s="360"/>
      <c r="K1570" s="92"/>
    </row>
    <row r="1571" spans="1:11" ht="14">
      <c r="A1571" s="355" t="s">
        <v>4098</v>
      </c>
      <c r="B1571" s="356" t="s">
        <v>5645</v>
      </c>
      <c r="C1571" s="356">
        <v>25395</v>
      </c>
      <c r="D1571" s="357">
        <v>46066</v>
      </c>
      <c r="E1571" s="356"/>
      <c r="F1571" s="356" t="s">
        <v>5646</v>
      </c>
      <c r="G1571" s="356"/>
      <c r="H1571" s="356" t="s">
        <v>5644</v>
      </c>
      <c r="I1571" s="361">
        <v>415.12</v>
      </c>
      <c r="J1571" s="360"/>
      <c r="K1571" s="92"/>
    </row>
    <row r="1572" spans="1:11" ht="14">
      <c r="A1572" s="355" t="s">
        <v>4098</v>
      </c>
      <c r="B1572" s="356" t="s">
        <v>5647</v>
      </c>
      <c r="C1572" s="356">
        <v>25396</v>
      </c>
      <c r="D1572" s="357">
        <v>46066</v>
      </c>
      <c r="E1572" s="356"/>
      <c r="F1572" s="356" t="s">
        <v>5648</v>
      </c>
      <c r="G1572" s="356"/>
      <c r="H1572" s="356" t="s">
        <v>5644</v>
      </c>
      <c r="I1572" s="361">
        <v>224.14</v>
      </c>
      <c r="J1572" s="360"/>
      <c r="K1572" s="92"/>
    </row>
    <row r="1573" spans="1:11" ht="14">
      <c r="A1573" s="355" t="s">
        <v>4098</v>
      </c>
      <c r="B1573" s="356" t="s">
        <v>5649</v>
      </c>
      <c r="C1573" s="356">
        <v>25391</v>
      </c>
      <c r="D1573" s="357">
        <v>46066</v>
      </c>
      <c r="E1573" s="356"/>
      <c r="F1573" s="356" t="s">
        <v>5650</v>
      </c>
      <c r="G1573" s="356"/>
      <c r="H1573" s="356" t="s">
        <v>5644</v>
      </c>
      <c r="I1573" s="361">
        <v>197.1</v>
      </c>
      <c r="J1573" s="360"/>
      <c r="K1573" s="92"/>
    </row>
    <row r="1574" spans="1:11" ht="14">
      <c r="A1574" s="355" t="s">
        <v>4098</v>
      </c>
      <c r="B1574" s="356" t="s">
        <v>5651</v>
      </c>
      <c r="C1574" s="356">
        <v>25392</v>
      </c>
      <c r="D1574" s="357">
        <v>46066</v>
      </c>
      <c r="E1574" s="356"/>
      <c r="F1574" s="356" t="s">
        <v>5652</v>
      </c>
      <c r="G1574" s="356"/>
      <c r="H1574" s="356" t="s">
        <v>5644</v>
      </c>
      <c r="I1574" s="361">
        <v>215.62</v>
      </c>
      <c r="J1574" s="360"/>
      <c r="K1574" s="92"/>
    </row>
    <row r="1575" spans="1:11" ht="14">
      <c r="A1575" s="355" t="s">
        <v>4098</v>
      </c>
      <c r="B1575" s="356" t="s">
        <v>5653</v>
      </c>
      <c r="C1575" s="356">
        <v>25393</v>
      </c>
      <c r="D1575" s="357">
        <v>46066</v>
      </c>
      <c r="E1575" s="356"/>
      <c r="F1575" s="356" t="s">
        <v>5654</v>
      </c>
      <c r="G1575" s="356"/>
      <c r="H1575" s="356" t="s">
        <v>5644</v>
      </c>
      <c r="I1575" s="361">
        <v>425.85</v>
      </c>
      <c r="J1575" s="360"/>
      <c r="K1575" s="92"/>
    </row>
    <row r="1576" spans="1:11" ht="14">
      <c r="A1576" s="355" t="s">
        <v>4098</v>
      </c>
      <c r="B1576" s="356" t="s">
        <v>5655</v>
      </c>
      <c r="C1576" s="356">
        <v>512142</v>
      </c>
      <c r="D1576" s="357">
        <v>46066</v>
      </c>
      <c r="E1576" s="356"/>
      <c r="F1576" s="356" t="s">
        <v>5656</v>
      </c>
      <c r="G1576" s="356"/>
      <c r="H1576" s="356" t="s">
        <v>5657</v>
      </c>
      <c r="I1576" s="361">
        <v>34.700000000000003</v>
      </c>
      <c r="J1576" s="360"/>
      <c r="K1576" s="92"/>
    </row>
    <row r="1577" spans="1:11" ht="14">
      <c r="A1577" s="355" t="s">
        <v>4098</v>
      </c>
      <c r="B1577" s="356" t="s">
        <v>5658</v>
      </c>
      <c r="C1577" s="356">
        <v>512143</v>
      </c>
      <c r="D1577" s="357">
        <v>46066</v>
      </c>
      <c r="E1577" s="356"/>
      <c r="F1577" s="356" t="s">
        <v>5659</v>
      </c>
      <c r="G1577" s="356"/>
      <c r="H1577" s="356" t="s">
        <v>5657</v>
      </c>
      <c r="I1577" s="361">
        <v>50.85</v>
      </c>
      <c r="J1577" s="360"/>
      <c r="K1577" s="92"/>
    </row>
    <row r="1578" spans="1:11" ht="28">
      <c r="A1578" s="355" t="s">
        <v>4098</v>
      </c>
      <c r="B1578" s="356" t="s">
        <v>5660</v>
      </c>
      <c r="C1578" s="356">
        <v>512144</v>
      </c>
      <c r="D1578" s="357">
        <v>46066</v>
      </c>
      <c r="E1578" s="356"/>
      <c r="F1578" s="356" t="s">
        <v>5661</v>
      </c>
      <c r="G1578" s="356"/>
      <c r="H1578" s="356" t="s">
        <v>5657</v>
      </c>
      <c r="I1578" s="361">
        <v>144.84</v>
      </c>
      <c r="J1578" s="360"/>
      <c r="K1578" s="92"/>
    </row>
    <row r="1579" spans="1:11" ht="14">
      <c r="A1579" s="355" t="s">
        <v>4098</v>
      </c>
      <c r="B1579" s="356" t="s">
        <v>5662</v>
      </c>
      <c r="C1579" s="356">
        <v>512145</v>
      </c>
      <c r="D1579" s="357">
        <v>46066</v>
      </c>
      <c r="E1579" s="356"/>
      <c r="F1579" s="356" t="s">
        <v>5663</v>
      </c>
      <c r="G1579" s="356"/>
      <c r="H1579" s="356" t="s">
        <v>5657</v>
      </c>
      <c r="I1579" s="361">
        <v>16.190000000000001</v>
      </c>
      <c r="J1579" s="360"/>
      <c r="K1579" s="92"/>
    </row>
    <row r="1580" spans="1:11" ht="14">
      <c r="A1580" s="355" t="s">
        <v>4098</v>
      </c>
      <c r="B1580" s="356" t="s">
        <v>5664</v>
      </c>
      <c r="C1580" s="356">
        <v>512146</v>
      </c>
      <c r="D1580" s="357">
        <v>46066</v>
      </c>
      <c r="E1580" s="356"/>
      <c r="F1580" s="356" t="s">
        <v>5665</v>
      </c>
      <c r="G1580" s="356"/>
      <c r="H1580" s="356" t="s">
        <v>5657</v>
      </c>
      <c r="I1580" s="361">
        <v>7.99</v>
      </c>
      <c r="J1580" s="360"/>
      <c r="K1580" s="92"/>
    </row>
    <row r="1581" spans="1:11" ht="14">
      <c r="A1581" s="355" t="s">
        <v>4098</v>
      </c>
      <c r="B1581" s="356" t="s">
        <v>5666</v>
      </c>
      <c r="C1581" s="356">
        <v>512147</v>
      </c>
      <c r="D1581" s="357">
        <v>46066</v>
      </c>
      <c r="E1581" s="356"/>
      <c r="F1581" s="356" t="s">
        <v>5667</v>
      </c>
      <c r="G1581" s="356"/>
      <c r="H1581" s="356" t="s">
        <v>5657</v>
      </c>
      <c r="I1581" s="361">
        <v>30</v>
      </c>
      <c r="J1581" s="360"/>
      <c r="K1581" s="92"/>
    </row>
    <row r="1582" spans="1:11" ht="14">
      <c r="A1582" s="355" t="s">
        <v>4098</v>
      </c>
      <c r="B1582" s="356" t="s">
        <v>5668</v>
      </c>
      <c r="C1582" s="356">
        <v>25386</v>
      </c>
      <c r="D1582" s="357">
        <v>46066</v>
      </c>
      <c r="E1582" s="356"/>
      <c r="F1582" s="356" t="s">
        <v>5669</v>
      </c>
      <c r="G1582" s="356"/>
      <c r="H1582" s="356" t="s">
        <v>5644</v>
      </c>
      <c r="I1582" s="361">
        <v>306.3</v>
      </c>
      <c r="J1582" s="360"/>
      <c r="K1582" s="92"/>
    </row>
    <row r="1583" spans="1:11" ht="14">
      <c r="A1583" s="355" t="s">
        <v>4098</v>
      </c>
      <c r="B1583" s="356" t="s">
        <v>5670</v>
      </c>
      <c r="C1583" s="356">
        <v>25387</v>
      </c>
      <c r="D1583" s="357">
        <v>46066</v>
      </c>
      <c r="E1583" s="356"/>
      <c r="F1583" s="356" t="s">
        <v>5671</v>
      </c>
      <c r="G1583" s="356"/>
      <c r="H1583" s="356" t="s">
        <v>5644</v>
      </c>
      <c r="I1583" s="361">
        <v>72.75</v>
      </c>
      <c r="J1583" s="360"/>
      <c r="K1583" s="92"/>
    </row>
    <row r="1584" spans="1:11" ht="14">
      <c r="A1584" s="355" t="s">
        <v>4098</v>
      </c>
      <c r="B1584" s="356" t="s">
        <v>5672</v>
      </c>
      <c r="C1584" s="356">
        <v>25388</v>
      </c>
      <c r="D1584" s="357">
        <v>46066</v>
      </c>
      <c r="E1584" s="356"/>
      <c r="F1584" s="356" t="s">
        <v>5673</v>
      </c>
      <c r="G1584" s="356"/>
      <c r="H1584" s="356" t="s">
        <v>5644</v>
      </c>
      <c r="I1584" s="361">
        <v>196.82</v>
      </c>
      <c r="J1584" s="360"/>
      <c r="K1584" s="92"/>
    </row>
    <row r="1585" spans="1:11" ht="14">
      <c r="A1585" s="355" t="s">
        <v>4098</v>
      </c>
      <c r="B1585" s="356" t="s">
        <v>5674</v>
      </c>
      <c r="C1585" s="356">
        <v>25389</v>
      </c>
      <c r="D1585" s="357">
        <v>46066</v>
      </c>
      <c r="E1585" s="356"/>
      <c r="F1585" s="356" t="s">
        <v>5675</v>
      </c>
      <c r="G1585" s="356"/>
      <c r="H1585" s="356" t="s">
        <v>5644</v>
      </c>
      <c r="I1585" s="361">
        <v>27.56</v>
      </c>
      <c r="J1585" s="360"/>
      <c r="K1585" s="92"/>
    </row>
    <row r="1586" spans="1:11" ht="14">
      <c r="A1586" s="355" t="s">
        <v>4098</v>
      </c>
      <c r="B1586" s="356" t="s">
        <v>5676</v>
      </c>
      <c r="C1586" s="356">
        <v>25390</v>
      </c>
      <c r="D1586" s="357">
        <v>46066</v>
      </c>
      <c r="E1586" s="356"/>
      <c r="F1586" s="356" t="s">
        <v>5677</v>
      </c>
      <c r="G1586" s="356"/>
      <c r="H1586" s="356" t="s">
        <v>5644</v>
      </c>
      <c r="I1586" s="361">
        <v>66.510000000000005</v>
      </c>
      <c r="J1586" s="360"/>
      <c r="K1586" s="92"/>
    </row>
    <row r="1587" spans="1:11" ht="14.5">
      <c r="A1587" s="324" t="s">
        <v>3330</v>
      </c>
      <c r="B1587" s="325" t="s">
        <v>3396</v>
      </c>
      <c r="C1587" s="325">
        <v>25167</v>
      </c>
      <c r="D1587" s="336">
        <v>46066</v>
      </c>
      <c r="E1587" s="325" t="s">
        <v>2998</v>
      </c>
      <c r="F1587" s="325" t="s">
        <v>3397</v>
      </c>
      <c r="G1587" s="325"/>
      <c r="H1587" s="325" t="s">
        <v>3333</v>
      </c>
      <c r="I1587" s="339">
        <v>-6.06</v>
      </c>
      <c r="J1587" s="347"/>
      <c r="K1587" s="92"/>
    </row>
    <row r="1588" spans="1:11" ht="42">
      <c r="A1588" s="355" t="s">
        <v>4098</v>
      </c>
      <c r="B1588" s="356" t="s">
        <v>5867</v>
      </c>
      <c r="C1588" s="356">
        <v>282026</v>
      </c>
      <c r="D1588" s="357">
        <v>46066</v>
      </c>
      <c r="E1588" s="356"/>
      <c r="F1588" s="356" t="s">
        <v>5868</v>
      </c>
      <c r="G1588" s="356">
        <v>51958767</v>
      </c>
      <c r="H1588" s="356" t="s">
        <v>5731</v>
      </c>
      <c r="I1588" s="361">
        <v>1440</v>
      </c>
      <c r="J1588" s="372"/>
      <c r="K1588" s="92"/>
    </row>
    <row r="1589" spans="1:11" ht="28">
      <c r="A1589" s="355" t="s">
        <v>4098</v>
      </c>
      <c r="B1589" s="356" t="s">
        <v>5678</v>
      </c>
      <c r="C1589" s="356">
        <v>2672000090</v>
      </c>
      <c r="D1589" s="357">
        <v>46073</v>
      </c>
      <c r="E1589" s="356"/>
      <c r="F1589" s="356" t="s">
        <v>5679</v>
      </c>
      <c r="G1589" s="356">
        <v>17922372</v>
      </c>
      <c r="H1589" s="356" t="s">
        <v>5680</v>
      </c>
      <c r="I1589" s="361">
        <v>1050</v>
      </c>
      <c r="J1589" s="360"/>
      <c r="K1589" s="92"/>
    </row>
    <row r="1590" spans="1:11" ht="14">
      <c r="A1590" s="355" t="s">
        <v>4098</v>
      </c>
      <c r="B1590" s="362" t="s">
        <v>5748</v>
      </c>
      <c r="C1590" s="362">
        <v>2026604</v>
      </c>
      <c r="D1590" s="363">
        <v>46063</v>
      </c>
      <c r="E1590" s="362"/>
      <c r="F1590" s="362" t="s">
        <v>5869</v>
      </c>
      <c r="G1590" s="362">
        <v>52517268</v>
      </c>
      <c r="H1590" s="362" t="s">
        <v>4342</v>
      </c>
      <c r="I1590" s="364">
        <v>392</v>
      </c>
      <c r="J1590" s="372"/>
      <c r="K1590" s="92"/>
    </row>
    <row r="1591" spans="1:11" ht="28">
      <c r="A1591" s="355" t="s">
        <v>4098</v>
      </c>
      <c r="B1591" s="356" t="s">
        <v>5500</v>
      </c>
      <c r="C1591" s="356">
        <v>2025046</v>
      </c>
      <c r="D1591" s="363">
        <v>46031</v>
      </c>
      <c r="E1591" s="356" t="s">
        <v>2998</v>
      </c>
      <c r="F1591" s="356" t="s">
        <v>5789</v>
      </c>
      <c r="G1591" s="356">
        <v>48001368</v>
      </c>
      <c r="H1591" s="356" t="s">
        <v>4337</v>
      </c>
      <c r="I1591" s="361">
        <v>25</v>
      </c>
      <c r="J1591" s="360"/>
      <c r="K1591" s="92"/>
    </row>
    <row r="1592" spans="1:11" ht="14">
      <c r="A1592" s="355" t="s">
        <v>4098</v>
      </c>
      <c r="B1592" s="356" t="s">
        <v>5871</v>
      </c>
      <c r="C1592" s="356">
        <v>602004</v>
      </c>
      <c r="D1592" s="357">
        <v>46079</v>
      </c>
      <c r="E1592" s="356"/>
      <c r="F1592" s="356" t="s">
        <v>5681</v>
      </c>
      <c r="G1592" s="356"/>
      <c r="H1592" s="356" t="s">
        <v>5657</v>
      </c>
      <c r="I1592" s="361">
        <v>27.88</v>
      </c>
      <c r="J1592" s="360"/>
      <c r="K1592" s="92"/>
    </row>
    <row r="1593" spans="1:11" ht="14">
      <c r="A1593" s="355" t="s">
        <v>4098</v>
      </c>
      <c r="B1593" s="356" t="s">
        <v>5872</v>
      </c>
      <c r="C1593" s="356">
        <v>602003</v>
      </c>
      <c r="D1593" s="357">
        <v>46079</v>
      </c>
      <c r="E1593" s="356"/>
      <c r="F1593" s="356" t="s">
        <v>5681</v>
      </c>
      <c r="G1593" s="356"/>
      <c r="H1593" s="356" t="s">
        <v>5682</v>
      </c>
      <c r="I1593" s="361">
        <v>187.55</v>
      </c>
      <c r="J1593" s="360"/>
      <c r="K1593" s="92"/>
    </row>
    <row r="1594" spans="1:11" ht="28">
      <c r="A1594" s="355" t="s">
        <v>4098</v>
      </c>
      <c r="B1594" s="356" t="s">
        <v>5873</v>
      </c>
      <c r="C1594" s="356">
        <v>26011</v>
      </c>
      <c r="D1594" s="357">
        <v>46079</v>
      </c>
      <c r="E1594" s="356"/>
      <c r="F1594" s="356" t="s">
        <v>5683</v>
      </c>
      <c r="G1594" s="356"/>
      <c r="H1594" s="356" t="s">
        <v>4285</v>
      </c>
      <c r="I1594" s="361">
        <v>130.44</v>
      </c>
      <c r="J1594" s="360"/>
      <c r="K1594" s="92"/>
    </row>
    <row r="1595" spans="1:11" ht="28">
      <c r="A1595" s="355" t="s">
        <v>4098</v>
      </c>
      <c r="B1595" s="356" t="s">
        <v>5874</v>
      </c>
      <c r="C1595" s="356" t="s">
        <v>5684</v>
      </c>
      <c r="D1595" s="357">
        <v>46079</v>
      </c>
      <c r="E1595" s="356"/>
      <c r="F1595" s="356" t="s">
        <v>5875</v>
      </c>
      <c r="G1595" s="356"/>
      <c r="H1595" s="356" t="s">
        <v>5644</v>
      </c>
      <c r="I1595" s="361">
        <v>137.55000000000001</v>
      </c>
      <c r="J1595" s="360"/>
      <c r="K1595" s="92"/>
    </row>
    <row r="1596" spans="1:11" ht="14">
      <c r="A1596" s="355" t="s">
        <v>4098</v>
      </c>
      <c r="B1596" s="362" t="s">
        <v>4411</v>
      </c>
      <c r="C1596" s="362">
        <v>508015</v>
      </c>
      <c r="D1596" s="363">
        <v>45880</v>
      </c>
      <c r="E1596" s="362" t="s">
        <v>4412</v>
      </c>
      <c r="F1596" s="362" t="s">
        <v>5798</v>
      </c>
      <c r="G1596" s="362"/>
      <c r="H1596" s="362" t="s">
        <v>4413</v>
      </c>
      <c r="I1596" s="364">
        <v>30</v>
      </c>
      <c r="J1596" s="360"/>
      <c r="K1596" s="92"/>
    </row>
    <row r="1597" spans="1:11" ht="28">
      <c r="A1597" s="355" t="s">
        <v>4098</v>
      </c>
      <c r="B1597" s="362" t="s">
        <v>5957</v>
      </c>
      <c r="C1597" s="362">
        <v>603041</v>
      </c>
      <c r="D1597" s="357">
        <v>46107</v>
      </c>
      <c r="E1597" s="356"/>
      <c r="F1597" s="362" t="s">
        <v>5711</v>
      </c>
      <c r="G1597" s="362"/>
      <c r="H1597" s="362" t="s">
        <v>5712</v>
      </c>
      <c r="I1597" s="361">
        <v>50</v>
      </c>
      <c r="J1597" s="360"/>
      <c r="K1597" s="92"/>
    </row>
    <row r="1598" spans="1:11" ht="14">
      <c r="A1598" s="355" t="s">
        <v>4098</v>
      </c>
      <c r="B1598" s="362" t="s">
        <v>5919</v>
      </c>
      <c r="C1598" s="362">
        <v>125129</v>
      </c>
      <c r="D1598" s="357">
        <v>46099</v>
      </c>
      <c r="E1598" s="356"/>
      <c r="F1598" s="362" t="s">
        <v>5920</v>
      </c>
      <c r="G1598" s="362">
        <v>45674515</v>
      </c>
      <c r="H1598" s="362" t="s">
        <v>5702</v>
      </c>
      <c r="I1598" s="361">
        <v>1650</v>
      </c>
      <c r="J1598" s="360"/>
      <c r="K1598" s="92"/>
    </row>
    <row r="1599" spans="1:11" ht="28">
      <c r="A1599" s="355" t="s">
        <v>4098</v>
      </c>
      <c r="B1599" s="356" t="s">
        <v>5880</v>
      </c>
      <c r="C1599" s="356">
        <v>26014</v>
      </c>
      <c r="D1599" s="357">
        <v>46079</v>
      </c>
      <c r="E1599" s="356"/>
      <c r="F1599" s="356" t="s">
        <v>5687</v>
      </c>
      <c r="G1599" s="356"/>
      <c r="H1599" s="356" t="s">
        <v>4160</v>
      </c>
      <c r="I1599" s="361">
        <v>39.94</v>
      </c>
      <c r="J1599" s="372"/>
      <c r="K1599" s="92"/>
    </row>
    <row r="1600" spans="1:11" ht="14">
      <c r="A1600" s="355" t="s">
        <v>4098</v>
      </c>
      <c r="B1600" s="356" t="s">
        <v>5881</v>
      </c>
      <c r="C1600" s="356">
        <v>26013</v>
      </c>
      <c r="D1600" s="357">
        <v>46079</v>
      </c>
      <c r="E1600" s="356"/>
      <c r="F1600" s="356" t="s">
        <v>5882</v>
      </c>
      <c r="G1600" s="356"/>
      <c r="H1600" s="362" t="s">
        <v>4372</v>
      </c>
      <c r="I1600" s="361">
        <v>162.72</v>
      </c>
      <c r="J1600" s="372"/>
      <c r="K1600" s="92"/>
    </row>
    <row r="1601" spans="1:11" ht="28">
      <c r="A1601" s="355" t="s">
        <v>4098</v>
      </c>
      <c r="B1601" s="356" t="s">
        <v>5883</v>
      </c>
      <c r="C1601" s="356">
        <v>2260158</v>
      </c>
      <c r="D1601" s="357">
        <v>46079</v>
      </c>
      <c r="E1601" s="356"/>
      <c r="F1601" s="356" t="s">
        <v>5884</v>
      </c>
      <c r="G1601" s="356">
        <v>31382711</v>
      </c>
      <c r="H1601" s="356" t="s">
        <v>5690</v>
      </c>
      <c r="I1601" s="361">
        <v>920</v>
      </c>
      <c r="J1601" s="360"/>
      <c r="K1601" s="92"/>
    </row>
    <row r="1602" spans="1:11" ht="28">
      <c r="A1602" s="355" t="s">
        <v>4098</v>
      </c>
      <c r="B1602" s="356" t="s">
        <v>5967</v>
      </c>
      <c r="C1602" s="356">
        <v>125336</v>
      </c>
      <c r="D1602" s="381">
        <v>46111</v>
      </c>
      <c r="E1602" s="356"/>
      <c r="F1602" s="356" t="s">
        <v>5968</v>
      </c>
      <c r="G1602" s="356">
        <v>45674515</v>
      </c>
      <c r="H1602" s="356" t="s">
        <v>5702</v>
      </c>
      <c r="I1602" s="361">
        <v>36.75</v>
      </c>
      <c r="J1602" s="360"/>
      <c r="K1602" s="92"/>
    </row>
    <row r="1603" spans="1:11" ht="29">
      <c r="A1603" s="328" t="s">
        <v>5023</v>
      </c>
      <c r="B1603" s="325" t="s">
        <v>5885</v>
      </c>
      <c r="C1603" s="325" t="s">
        <v>5692</v>
      </c>
      <c r="D1603" s="336">
        <v>46079</v>
      </c>
      <c r="E1603" s="325"/>
      <c r="F1603" s="325" t="s">
        <v>5886</v>
      </c>
      <c r="G1603" s="325">
        <v>46640134</v>
      </c>
      <c r="H1603" s="325" t="s">
        <v>5693</v>
      </c>
      <c r="I1603" s="339">
        <v>12531</v>
      </c>
      <c r="J1603" s="347"/>
      <c r="K1603" s="92"/>
    </row>
    <row r="1604" spans="1:11" ht="28">
      <c r="A1604" s="355" t="s">
        <v>4098</v>
      </c>
      <c r="B1604" s="356" t="s">
        <v>5888</v>
      </c>
      <c r="C1604" s="356">
        <v>3377896745</v>
      </c>
      <c r="D1604" s="357">
        <v>46085</v>
      </c>
      <c r="E1604" s="356"/>
      <c r="F1604" s="362" t="s">
        <v>5889</v>
      </c>
      <c r="G1604" s="356"/>
      <c r="H1604" s="356" t="s">
        <v>4132</v>
      </c>
      <c r="I1604" s="361">
        <v>13.78</v>
      </c>
      <c r="J1604" s="360"/>
      <c r="K1604" s="92"/>
    </row>
    <row r="1605" spans="1:11" ht="28">
      <c r="A1605" s="355" t="s">
        <v>4098</v>
      </c>
      <c r="B1605" s="356" t="s">
        <v>5890</v>
      </c>
      <c r="C1605" s="356">
        <v>3369407683</v>
      </c>
      <c r="D1605" s="357">
        <v>46085</v>
      </c>
      <c r="E1605" s="356"/>
      <c r="F1605" s="362" t="s">
        <v>4131</v>
      </c>
      <c r="G1605" s="356"/>
      <c r="H1605" s="356" t="s">
        <v>4132</v>
      </c>
      <c r="I1605" s="361">
        <v>41.8</v>
      </c>
      <c r="J1605" s="360"/>
      <c r="K1605" s="92"/>
    </row>
    <row r="1606" spans="1:11" ht="28">
      <c r="A1606" s="355" t="s">
        <v>4098</v>
      </c>
      <c r="B1606" s="356" t="s">
        <v>5891</v>
      </c>
      <c r="C1606" s="356">
        <v>3339512697</v>
      </c>
      <c r="D1606" s="357">
        <v>46085</v>
      </c>
      <c r="E1606" s="356"/>
      <c r="F1606" s="362" t="s">
        <v>4131</v>
      </c>
      <c r="G1606" s="356"/>
      <c r="H1606" s="356" t="s">
        <v>4132</v>
      </c>
      <c r="I1606" s="361">
        <v>41.8</v>
      </c>
      <c r="J1606" s="360"/>
      <c r="K1606" s="92"/>
    </row>
    <row r="1607" spans="1:11" ht="28">
      <c r="A1607" s="355" t="s">
        <v>4098</v>
      </c>
      <c r="B1607" s="356" t="s">
        <v>5892</v>
      </c>
      <c r="C1607" s="356">
        <v>700439</v>
      </c>
      <c r="D1607" s="357">
        <v>46085</v>
      </c>
      <c r="E1607" s="356"/>
      <c r="F1607" s="356" t="s">
        <v>5781</v>
      </c>
      <c r="G1607" s="356"/>
      <c r="H1607" s="356" t="s">
        <v>4318</v>
      </c>
      <c r="I1607" s="361">
        <v>850.18</v>
      </c>
      <c r="J1607" s="360"/>
      <c r="K1607" s="92"/>
    </row>
    <row r="1608" spans="1:11" ht="14">
      <c r="A1608" s="355" t="s">
        <v>4098</v>
      </c>
      <c r="B1608" s="356" t="s">
        <v>5893</v>
      </c>
      <c r="C1608" s="356">
        <v>7100139767</v>
      </c>
      <c r="D1608" s="357">
        <v>46085</v>
      </c>
      <c r="E1608" s="356"/>
      <c r="F1608" s="356" t="s">
        <v>5894</v>
      </c>
      <c r="G1608" s="356">
        <v>47259116</v>
      </c>
      <c r="H1608" s="356" t="s">
        <v>5349</v>
      </c>
      <c r="I1608" s="365">
        <v>159.6</v>
      </c>
      <c r="J1608" s="360"/>
      <c r="K1608" s="92"/>
    </row>
    <row r="1609" spans="1:11" ht="28">
      <c r="A1609" s="355" t="s">
        <v>4098</v>
      </c>
      <c r="B1609" s="356" t="s">
        <v>5895</v>
      </c>
      <c r="C1609" s="356">
        <v>26017</v>
      </c>
      <c r="D1609" s="357">
        <v>46085</v>
      </c>
      <c r="E1609" s="356"/>
      <c r="F1609" s="356" t="s">
        <v>5696</v>
      </c>
      <c r="G1609" s="356"/>
      <c r="H1609" s="362" t="s">
        <v>4113</v>
      </c>
      <c r="I1609" s="361">
        <v>201.95</v>
      </c>
      <c r="J1609" s="360"/>
      <c r="K1609" s="92"/>
    </row>
    <row r="1610" spans="1:11" ht="14">
      <c r="A1610" s="355" t="s">
        <v>4098</v>
      </c>
      <c r="B1610" s="356" t="s">
        <v>5896</v>
      </c>
      <c r="C1610" s="356">
        <v>26016</v>
      </c>
      <c r="D1610" s="357">
        <v>46085</v>
      </c>
      <c r="E1610" s="356"/>
      <c r="F1610" s="356" t="s">
        <v>5897</v>
      </c>
      <c r="G1610" s="356"/>
      <c r="H1610" s="356" t="s">
        <v>4285</v>
      </c>
      <c r="I1610" s="361">
        <v>15.24</v>
      </c>
      <c r="J1610" s="360"/>
      <c r="K1610" s="92"/>
    </row>
    <row r="1611" spans="1:11" ht="14">
      <c r="A1611" s="355" t="s">
        <v>4098</v>
      </c>
      <c r="B1611" s="356" t="s">
        <v>5898</v>
      </c>
      <c r="C1611" s="356">
        <v>26015</v>
      </c>
      <c r="D1611" s="357">
        <v>46085</v>
      </c>
      <c r="E1611" s="356"/>
      <c r="F1611" s="356" t="s">
        <v>5697</v>
      </c>
      <c r="G1611" s="356"/>
      <c r="H1611" s="356" t="s">
        <v>4518</v>
      </c>
      <c r="I1611" s="361">
        <v>291.33999999999997</v>
      </c>
      <c r="J1611" s="360"/>
      <c r="K1611" s="92"/>
    </row>
    <row r="1612" spans="1:11" ht="14">
      <c r="A1612" s="355" t="s">
        <v>4098</v>
      </c>
      <c r="B1612" s="356" t="s">
        <v>5899</v>
      </c>
      <c r="C1612" s="356" t="s">
        <v>5900</v>
      </c>
      <c r="D1612" s="357">
        <v>46087</v>
      </c>
      <c r="E1612" s="356"/>
      <c r="F1612" s="356" t="s">
        <v>4628</v>
      </c>
      <c r="G1612" s="356">
        <v>686930</v>
      </c>
      <c r="H1612" s="356" t="s">
        <v>4107</v>
      </c>
      <c r="I1612" s="361">
        <v>10</v>
      </c>
      <c r="J1612" s="360"/>
      <c r="K1612" s="92"/>
    </row>
    <row r="1613" spans="1:11" ht="28">
      <c r="A1613" s="355" t="s">
        <v>4098</v>
      </c>
      <c r="B1613" s="356" t="s">
        <v>5901</v>
      </c>
      <c r="C1613" s="356">
        <v>202314</v>
      </c>
      <c r="D1613" s="357">
        <v>46087</v>
      </c>
      <c r="E1613" s="356"/>
      <c r="F1613" s="356" t="s">
        <v>5902</v>
      </c>
      <c r="G1613" s="356"/>
      <c r="H1613" s="356" t="s">
        <v>4260</v>
      </c>
      <c r="I1613" s="361">
        <v>205.97</v>
      </c>
      <c r="J1613" s="360"/>
      <c r="K1613" s="92"/>
    </row>
    <row r="1614" spans="1:11" ht="14">
      <c r="A1614" s="355" t="s">
        <v>4098</v>
      </c>
      <c r="B1614" s="356" t="s">
        <v>5903</v>
      </c>
      <c r="C1614" s="356">
        <v>603017</v>
      </c>
      <c r="D1614" s="357">
        <v>46090</v>
      </c>
      <c r="E1614" s="356"/>
      <c r="F1614" s="356" t="s">
        <v>5698</v>
      </c>
      <c r="G1614" s="356"/>
      <c r="H1614" s="362" t="s">
        <v>5461</v>
      </c>
      <c r="I1614" s="361">
        <v>1068.5</v>
      </c>
      <c r="J1614" s="360"/>
      <c r="K1614" s="92"/>
    </row>
    <row r="1615" spans="1:11" ht="28">
      <c r="A1615" s="355" t="s">
        <v>4098</v>
      </c>
      <c r="B1615" s="356" t="s">
        <v>5904</v>
      </c>
      <c r="C1615" s="356">
        <v>603012016</v>
      </c>
      <c r="D1615" s="357">
        <v>46090</v>
      </c>
      <c r="E1615" s="356"/>
      <c r="F1615" s="356" t="s">
        <v>5699</v>
      </c>
      <c r="G1615" s="356"/>
      <c r="H1615" s="356" t="s">
        <v>4160</v>
      </c>
      <c r="I1615" s="361">
        <f>13.97+43.74-4.3-6.9-13.21</f>
        <v>33.300000000000004</v>
      </c>
      <c r="J1615" s="360"/>
      <c r="K1615" s="92"/>
    </row>
    <row r="1616" spans="1:11" ht="14">
      <c r="A1616" s="355" t="s">
        <v>4098</v>
      </c>
      <c r="B1616" s="362" t="s">
        <v>4117</v>
      </c>
      <c r="C1616" s="362">
        <v>504002</v>
      </c>
      <c r="D1616" s="363">
        <v>45761</v>
      </c>
      <c r="E1616" s="362"/>
      <c r="F1616" s="362" t="s">
        <v>4115</v>
      </c>
      <c r="G1616" s="362"/>
      <c r="H1616" s="362" t="s">
        <v>4116</v>
      </c>
      <c r="I1616" s="364">
        <v>3.5</v>
      </c>
      <c r="J1616" s="360"/>
      <c r="K1616" s="92"/>
    </row>
    <row r="1617" spans="1:11" ht="14">
      <c r="A1617" s="355" t="s">
        <v>4098</v>
      </c>
      <c r="B1617" s="356" t="s">
        <v>5906</v>
      </c>
      <c r="C1617" s="356">
        <v>10623060</v>
      </c>
      <c r="D1617" s="357">
        <v>46090</v>
      </c>
      <c r="E1617" s="356"/>
      <c r="F1617" s="356" t="s">
        <v>6002</v>
      </c>
      <c r="G1617" s="362">
        <v>31811671</v>
      </c>
      <c r="H1617" s="356" t="s">
        <v>4447</v>
      </c>
      <c r="I1617" s="361">
        <v>2100</v>
      </c>
      <c r="J1617" s="360"/>
      <c r="K1617" s="92"/>
    </row>
    <row r="1618" spans="1:11" ht="14">
      <c r="A1618" s="355" t="s">
        <v>4098</v>
      </c>
      <c r="B1618" s="356" t="s">
        <v>5907</v>
      </c>
      <c r="C1618" s="356">
        <v>260100048</v>
      </c>
      <c r="D1618" s="357">
        <v>46090</v>
      </c>
      <c r="E1618" s="356"/>
      <c r="F1618" s="356" t="s">
        <v>5908</v>
      </c>
      <c r="G1618" s="356">
        <v>47209097</v>
      </c>
      <c r="H1618" s="356" t="s">
        <v>4170</v>
      </c>
      <c r="I1618" s="361">
        <v>478.5</v>
      </c>
      <c r="J1618" s="360"/>
      <c r="K1618" s="92"/>
    </row>
    <row r="1619" spans="1:11" ht="14">
      <c r="A1619" s="355" t="s">
        <v>4098</v>
      </c>
      <c r="B1619" s="356" t="s">
        <v>5909</v>
      </c>
      <c r="C1619" s="356">
        <v>260100047</v>
      </c>
      <c r="D1619" s="357">
        <v>46090</v>
      </c>
      <c r="E1619" s="356"/>
      <c r="F1619" s="356" t="s">
        <v>5910</v>
      </c>
      <c r="G1619" s="356">
        <v>47209097</v>
      </c>
      <c r="H1619" s="356" t="s">
        <v>4170</v>
      </c>
      <c r="I1619" s="361">
        <v>189.5</v>
      </c>
      <c r="J1619" s="360"/>
      <c r="K1619" s="92"/>
    </row>
    <row r="1620" spans="1:11" ht="43.5">
      <c r="A1620" s="385" t="s">
        <v>5023</v>
      </c>
      <c r="B1620" s="386" t="s">
        <v>5606</v>
      </c>
      <c r="C1620" s="386" t="s">
        <v>5606</v>
      </c>
      <c r="D1620" s="387">
        <v>46000</v>
      </c>
      <c r="E1620" s="386" t="s">
        <v>2998</v>
      </c>
      <c r="F1620" s="388" t="s">
        <v>5608</v>
      </c>
      <c r="G1620" s="386"/>
      <c r="H1620" s="388" t="s">
        <v>5579</v>
      </c>
      <c r="I1620" s="389">
        <f>14482.76</f>
        <v>14482.76</v>
      </c>
      <c r="J1620" s="348"/>
      <c r="K1620" s="92"/>
    </row>
    <row r="1621" spans="1:11" ht="14">
      <c r="A1621" s="355" t="s">
        <v>4098</v>
      </c>
      <c r="B1621" s="356" t="s">
        <v>5914</v>
      </c>
      <c r="C1621" s="356">
        <v>2026004</v>
      </c>
      <c r="D1621" s="357">
        <v>46091</v>
      </c>
      <c r="E1621" s="356"/>
      <c r="F1621" s="356" t="s">
        <v>5915</v>
      </c>
      <c r="G1621" s="356">
        <v>53630599</v>
      </c>
      <c r="H1621" s="356" t="s">
        <v>4257</v>
      </c>
      <c r="I1621" s="361">
        <v>390</v>
      </c>
      <c r="J1621" s="360"/>
      <c r="K1621" s="92"/>
    </row>
    <row r="1622" spans="1:11" ht="14">
      <c r="A1622" s="355" t="s">
        <v>4098</v>
      </c>
      <c r="B1622" s="356" t="s">
        <v>5914</v>
      </c>
      <c r="C1622" s="356">
        <v>2026004</v>
      </c>
      <c r="D1622" s="357">
        <v>46091</v>
      </c>
      <c r="E1622" s="356"/>
      <c r="F1622" s="356" t="s">
        <v>5915</v>
      </c>
      <c r="G1622" s="356">
        <v>53630599</v>
      </c>
      <c r="H1622" s="356" t="s">
        <v>4257</v>
      </c>
      <c r="I1622" s="361">
        <v>261</v>
      </c>
      <c r="J1622" s="360"/>
      <c r="K1622" s="92"/>
    </row>
    <row r="1623" spans="1:11" ht="14">
      <c r="A1623" s="355" t="s">
        <v>4098</v>
      </c>
      <c r="B1623" s="362" t="s">
        <v>4114</v>
      </c>
      <c r="C1623" s="362">
        <v>504001</v>
      </c>
      <c r="D1623" s="363">
        <v>45761</v>
      </c>
      <c r="E1623" s="362"/>
      <c r="F1623" s="362" t="s">
        <v>4115</v>
      </c>
      <c r="G1623" s="362"/>
      <c r="H1623" s="362" t="s">
        <v>4116</v>
      </c>
      <c r="I1623" s="364">
        <v>17.5</v>
      </c>
      <c r="J1623" s="360"/>
      <c r="K1623" s="92"/>
    </row>
    <row r="1624" spans="1:11" ht="14">
      <c r="A1624" s="355" t="s">
        <v>4098</v>
      </c>
      <c r="B1624" s="356" t="s">
        <v>5916</v>
      </c>
      <c r="C1624" s="356">
        <v>603019</v>
      </c>
      <c r="D1624" s="357">
        <v>46091</v>
      </c>
      <c r="E1624" s="356"/>
      <c r="F1624" s="356" t="s">
        <v>5700</v>
      </c>
      <c r="G1624" s="356"/>
      <c r="H1624" s="356" t="s">
        <v>4160</v>
      </c>
      <c r="I1624" s="361">
        <v>296.49</v>
      </c>
      <c r="J1624" s="360"/>
      <c r="K1624" s="92"/>
    </row>
    <row r="1625" spans="1:11" ht="14">
      <c r="A1625" s="355" t="s">
        <v>4098</v>
      </c>
      <c r="B1625" s="362" t="s">
        <v>4126</v>
      </c>
      <c r="C1625" s="362">
        <v>504005</v>
      </c>
      <c r="D1625" s="363">
        <v>45764</v>
      </c>
      <c r="E1625" s="362"/>
      <c r="F1625" s="362" t="s">
        <v>4115</v>
      </c>
      <c r="G1625" s="362"/>
      <c r="H1625" s="362" t="s">
        <v>4116</v>
      </c>
      <c r="I1625" s="364">
        <v>10.5</v>
      </c>
      <c r="J1625" s="360"/>
      <c r="K1625" s="92"/>
    </row>
    <row r="1626" spans="1:11" ht="14.5">
      <c r="A1626" s="324" t="s">
        <v>3787</v>
      </c>
      <c r="B1626" s="325" t="s">
        <v>3797</v>
      </c>
      <c r="C1626" s="325">
        <v>250005</v>
      </c>
      <c r="D1626" s="336">
        <v>46092</v>
      </c>
      <c r="E1626" s="325"/>
      <c r="F1626" s="325" t="s">
        <v>3497</v>
      </c>
      <c r="G1626" s="325">
        <v>32694709</v>
      </c>
      <c r="H1626" s="325" t="s">
        <v>3794</v>
      </c>
      <c r="I1626" s="339">
        <v>-1000</v>
      </c>
      <c r="J1626" s="347"/>
      <c r="K1626" s="92"/>
    </row>
    <row r="1627" spans="1:11" ht="14">
      <c r="A1627" s="355" t="s">
        <v>4098</v>
      </c>
      <c r="B1627" s="356" t="s">
        <v>5918</v>
      </c>
      <c r="C1627" s="356" t="s">
        <v>5900</v>
      </c>
      <c r="D1627" s="357">
        <v>46093</v>
      </c>
      <c r="E1627" s="356"/>
      <c r="F1627" s="356" t="s">
        <v>4628</v>
      </c>
      <c r="G1627" s="356">
        <v>686930</v>
      </c>
      <c r="H1627" s="356" t="s">
        <v>4107</v>
      </c>
      <c r="I1627" s="361">
        <v>15</v>
      </c>
      <c r="J1627" s="360"/>
      <c r="K1627" s="92"/>
    </row>
    <row r="1628" spans="1:11" ht="14.5">
      <c r="A1628" s="327" t="s">
        <v>3164</v>
      </c>
      <c r="B1628" s="326" t="s">
        <v>3187</v>
      </c>
      <c r="C1628" s="326">
        <v>25090</v>
      </c>
      <c r="D1628" s="336">
        <v>46098</v>
      </c>
      <c r="E1628" s="325"/>
      <c r="F1628" s="326" t="s">
        <v>3188</v>
      </c>
      <c r="G1628" s="326"/>
      <c r="H1628" s="326" t="s">
        <v>1483</v>
      </c>
      <c r="I1628" s="339">
        <v>-194.5</v>
      </c>
      <c r="J1628" s="347"/>
      <c r="K1628" s="92"/>
    </row>
    <row r="1629" spans="1:11" ht="14">
      <c r="A1629" s="355" t="s">
        <v>4098</v>
      </c>
      <c r="B1629" s="362" t="s">
        <v>4151</v>
      </c>
      <c r="C1629" s="362">
        <v>504009</v>
      </c>
      <c r="D1629" s="363">
        <v>45777</v>
      </c>
      <c r="E1629" s="362"/>
      <c r="F1629" s="362" t="s">
        <v>4115</v>
      </c>
      <c r="G1629" s="362"/>
      <c r="H1629" s="362" t="s">
        <v>4116</v>
      </c>
      <c r="I1629" s="364">
        <v>3.5</v>
      </c>
      <c r="J1629" s="360"/>
      <c r="K1629" s="92"/>
    </row>
    <row r="1630" spans="1:11" ht="14">
      <c r="A1630" s="355" t="s">
        <v>4098</v>
      </c>
      <c r="B1630" s="362" t="s">
        <v>5921</v>
      </c>
      <c r="C1630" s="362">
        <v>5419118776</v>
      </c>
      <c r="D1630" s="357">
        <v>46099</v>
      </c>
      <c r="E1630" s="356"/>
      <c r="F1630" s="362" t="s">
        <v>5922</v>
      </c>
      <c r="G1630" s="362">
        <v>36562939</v>
      </c>
      <c r="H1630" s="362" t="s">
        <v>4138</v>
      </c>
      <c r="I1630" s="361">
        <v>283.64999999999998</v>
      </c>
      <c r="J1630" s="360"/>
      <c r="K1630" s="92"/>
    </row>
    <row r="1631" spans="1:11" ht="14">
      <c r="A1631" s="355" t="s">
        <v>4098</v>
      </c>
      <c r="B1631" s="362" t="s">
        <v>4180</v>
      </c>
      <c r="C1631" s="362">
        <v>505001</v>
      </c>
      <c r="D1631" s="363">
        <v>45786</v>
      </c>
      <c r="E1631" s="362"/>
      <c r="F1631" s="362" t="s">
        <v>4115</v>
      </c>
      <c r="G1631" s="362"/>
      <c r="H1631" s="362" t="s">
        <v>4116</v>
      </c>
      <c r="I1631" s="364">
        <v>52.5</v>
      </c>
      <c r="J1631" s="360"/>
      <c r="K1631" s="92"/>
    </row>
    <row r="1632" spans="1:11" ht="28">
      <c r="A1632" s="355" t="s">
        <v>4098</v>
      </c>
      <c r="B1632" s="362" t="s">
        <v>5924</v>
      </c>
      <c r="C1632" s="362">
        <v>603027029</v>
      </c>
      <c r="D1632" s="357">
        <v>46099</v>
      </c>
      <c r="E1632" s="356"/>
      <c r="F1632" s="362" t="s">
        <v>6003</v>
      </c>
      <c r="G1632" s="362"/>
      <c r="H1632" s="362" t="s">
        <v>5704</v>
      </c>
      <c r="I1632" s="361">
        <v>291</v>
      </c>
      <c r="J1632" s="360"/>
      <c r="K1632" s="92"/>
    </row>
    <row r="1633" spans="1:11" ht="14">
      <c r="A1633" s="355" t="s">
        <v>4098</v>
      </c>
      <c r="B1633" s="356" t="s">
        <v>4232</v>
      </c>
      <c r="C1633" s="356">
        <v>505020</v>
      </c>
      <c r="D1633" s="357">
        <v>45798</v>
      </c>
      <c r="E1633" s="356"/>
      <c r="F1633" s="356" t="s">
        <v>4115</v>
      </c>
      <c r="G1633" s="356"/>
      <c r="H1633" s="356" t="s">
        <v>4116</v>
      </c>
      <c r="I1633" s="361">
        <v>3.5</v>
      </c>
      <c r="J1633" s="360"/>
      <c r="K1633" s="92"/>
    </row>
    <row r="1634" spans="1:11" ht="14">
      <c r="A1634" s="355" t="s">
        <v>4098</v>
      </c>
      <c r="B1634" s="362" t="s">
        <v>4380</v>
      </c>
      <c r="C1634" s="356">
        <v>507027</v>
      </c>
      <c r="D1634" s="363">
        <v>45859</v>
      </c>
      <c r="E1634" s="362"/>
      <c r="F1634" s="362" t="s">
        <v>4381</v>
      </c>
      <c r="G1634" s="362"/>
      <c r="H1634" s="362" t="s">
        <v>4116</v>
      </c>
      <c r="I1634" s="364">
        <v>4</v>
      </c>
      <c r="J1634" s="360"/>
      <c r="K1634" s="92"/>
    </row>
    <row r="1635" spans="1:11" ht="28">
      <c r="A1635" s="355" t="s">
        <v>4098</v>
      </c>
      <c r="B1635" s="356" t="s">
        <v>5928</v>
      </c>
      <c r="C1635" s="362">
        <v>2260176</v>
      </c>
      <c r="D1635" s="357">
        <v>46099</v>
      </c>
      <c r="E1635" s="356"/>
      <c r="F1635" s="356" t="s">
        <v>5884</v>
      </c>
      <c r="G1635" s="362">
        <v>31382711</v>
      </c>
      <c r="H1635" s="362" t="s">
        <v>5690</v>
      </c>
      <c r="I1635" s="361">
        <v>2587.5</v>
      </c>
      <c r="J1635" s="360"/>
      <c r="K1635" s="92"/>
    </row>
    <row r="1636" spans="1:11" ht="28">
      <c r="A1636" s="355" t="s">
        <v>4098</v>
      </c>
      <c r="B1636" s="362" t="s">
        <v>5929</v>
      </c>
      <c r="C1636" s="362">
        <v>603022023</v>
      </c>
      <c r="D1636" s="357">
        <v>46099</v>
      </c>
      <c r="E1636" s="356"/>
      <c r="F1636" s="362" t="s">
        <v>5930</v>
      </c>
      <c r="G1636" s="362"/>
      <c r="H1636" s="362" t="s">
        <v>5707</v>
      </c>
      <c r="I1636" s="361">
        <v>372.62</v>
      </c>
      <c r="J1636" s="360"/>
      <c r="K1636" s="92"/>
    </row>
    <row r="1637" spans="1:11" ht="14">
      <c r="A1637" s="355" t="s">
        <v>4098</v>
      </c>
      <c r="B1637" s="362" t="s">
        <v>5931</v>
      </c>
      <c r="C1637" s="362">
        <v>2026607</v>
      </c>
      <c r="D1637" s="357">
        <v>46099</v>
      </c>
      <c r="E1637" s="356"/>
      <c r="F1637" s="362" t="s">
        <v>5932</v>
      </c>
      <c r="G1637" s="356">
        <v>52517268</v>
      </c>
      <c r="H1637" s="356" t="s">
        <v>4342</v>
      </c>
      <c r="I1637" s="361">
        <v>42</v>
      </c>
      <c r="J1637" s="360"/>
      <c r="K1637" s="92"/>
    </row>
    <row r="1638" spans="1:11" ht="14">
      <c r="A1638" s="355" t="s">
        <v>4098</v>
      </c>
      <c r="B1638" s="362" t="s">
        <v>4404</v>
      </c>
      <c r="C1638" s="362">
        <v>507045</v>
      </c>
      <c r="D1638" s="363">
        <v>45880</v>
      </c>
      <c r="E1638" s="362"/>
      <c r="F1638" s="362" t="s">
        <v>4381</v>
      </c>
      <c r="G1638" s="362"/>
      <c r="H1638" s="362" t="s">
        <v>4116</v>
      </c>
      <c r="I1638" s="364">
        <v>4</v>
      </c>
      <c r="J1638" s="360"/>
      <c r="K1638" s="92"/>
    </row>
    <row r="1639" spans="1:11" ht="14">
      <c r="A1639" s="355" t="s">
        <v>4098</v>
      </c>
      <c r="B1639" s="362" t="s">
        <v>5934</v>
      </c>
      <c r="C1639" s="362">
        <v>603021</v>
      </c>
      <c r="D1639" s="357">
        <v>46099</v>
      </c>
      <c r="E1639" s="356"/>
      <c r="F1639" s="362" t="s">
        <v>6004</v>
      </c>
      <c r="G1639" s="362"/>
      <c r="H1639" s="362" t="s">
        <v>5704</v>
      </c>
      <c r="I1639" s="361">
        <v>209</v>
      </c>
      <c r="J1639" s="360"/>
      <c r="K1639" s="92"/>
    </row>
    <row r="1640" spans="1:11" ht="14">
      <c r="A1640" s="355" t="s">
        <v>4098</v>
      </c>
      <c r="B1640" s="356" t="s">
        <v>4620</v>
      </c>
      <c r="C1640" s="356">
        <v>510068</v>
      </c>
      <c r="D1640" s="357">
        <v>45967</v>
      </c>
      <c r="E1640" s="356"/>
      <c r="F1640" s="356" t="s">
        <v>4381</v>
      </c>
      <c r="G1640" s="356"/>
      <c r="H1640" s="356" t="s">
        <v>4116</v>
      </c>
      <c r="I1640" s="361">
        <v>3.2</v>
      </c>
      <c r="J1640" s="360"/>
      <c r="K1640" s="92"/>
    </row>
    <row r="1641" spans="1:11" ht="28">
      <c r="A1641" s="355" t="s">
        <v>4098</v>
      </c>
      <c r="B1641" s="362" t="s">
        <v>5936</v>
      </c>
      <c r="C1641" s="362">
        <v>3399610193</v>
      </c>
      <c r="D1641" s="357">
        <v>46099</v>
      </c>
      <c r="E1641" s="356"/>
      <c r="F1641" s="362" t="s">
        <v>5937</v>
      </c>
      <c r="G1641" s="362"/>
      <c r="H1641" s="356" t="s">
        <v>4132</v>
      </c>
      <c r="I1641" s="361">
        <v>62.7</v>
      </c>
      <c r="J1641" s="360"/>
      <c r="K1641" s="92"/>
    </row>
    <row r="1642" spans="1:11" ht="14">
      <c r="A1642" s="355" t="s">
        <v>4098</v>
      </c>
      <c r="B1642" s="362" t="s">
        <v>5938</v>
      </c>
      <c r="C1642" s="362">
        <v>260026975</v>
      </c>
      <c r="D1642" s="357">
        <v>46099</v>
      </c>
      <c r="E1642" s="356"/>
      <c r="F1642" s="362" t="s">
        <v>4493</v>
      </c>
      <c r="G1642" s="362">
        <v>35710691</v>
      </c>
      <c r="H1642" s="362" t="s">
        <v>4165</v>
      </c>
      <c r="I1642" s="361">
        <v>251.93</v>
      </c>
      <c r="J1642" s="360"/>
      <c r="K1642" s="92"/>
    </row>
    <row r="1643" spans="1:11" ht="14">
      <c r="A1643" s="355" t="s">
        <v>4098</v>
      </c>
      <c r="B1643" s="362" t="s">
        <v>5939</v>
      </c>
      <c r="C1643" s="362">
        <v>126001</v>
      </c>
      <c r="D1643" s="357">
        <v>46100</v>
      </c>
      <c r="E1643" s="356"/>
      <c r="F1643" s="362" t="s">
        <v>5940</v>
      </c>
      <c r="G1643" s="356"/>
      <c r="H1643" s="356"/>
      <c r="I1643" s="361">
        <v>954</v>
      </c>
      <c r="J1643" s="360"/>
      <c r="K1643" s="92"/>
    </row>
    <row r="1644" spans="1:11" ht="14">
      <c r="A1644" s="355" t="s">
        <v>4098</v>
      </c>
      <c r="B1644" s="362" t="s">
        <v>5941</v>
      </c>
      <c r="C1644" s="362">
        <v>603031</v>
      </c>
      <c r="D1644" s="357">
        <v>46100</v>
      </c>
      <c r="E1644" s="356"/>
      <c r="F1644" s="362" t="s">
        <v>5708</v>
      </c>
      <c r="G1644" s="362"/>
      <c r="H1644" s="356" t="s">
        <v>5617</v>
      </c>
      <c r="I1644" s="361">
        <v>240</v>
      </c>
      <c r="J1644" s="360"/>
      <c r="K1644" s="92"/>
    </row>
    <row r="1645" spans="1:11" ht="14.5">
      <c r="A1645" s="327" t="s">
        <v>5023</v>
      </c>
      <c r="B1645" s="325" t="s">
        <v>5020</v>
      </c>
      <c r="C1645" s="326">
        <v>256888</v>
      </c>
      <c r="D1645" s="336">
        <v>45980</v>
      </c>
      <c r="E1645" s="325" t="s">
        <v>2998</v>
      </c>
      <c r="F1645" s="325" t="s">
        <v>5565</v>
      </c>
      <c r="G1645" s="325">
        <v>31398081</v>
      </c>
      <c r="H1645" s="325" t="s">
        <v>3718</v>
      </c>
      <c r="I1645" s="339">
        <v>16912.96</v>
      </c>
      <c r="J1645" s="347"/>
      <c r="K1645" s="92"/>
    </row>
    <row r="1646" spans="1:11" ht="14">
      <c r="A1646" s="355" t="s">
        <v>4098</v>
      </c>
      <c r="B1646" s="362" t="s">
        <v>4956</v>
      </c>
      <c r="C1646" s="362">
        <v>511008010</v>
      </c>
      <c r="D1646" s="363">
        <v>45967</v>
      </c>
      <c r="E1646" s="362"/>
      <c r="F1646" s="362" t="s">
        <v>4957</v>
      </c>
      <c r="G1646" s="362"/>
      <c r="H1646" s="362" t="s">
        <v>4116</v>
      </c>
      <c r="I1646" s="364">
        <v>7</v>
      </c>
      <c r="J1646" s="360"/>
      <c r="K1646" s="92"/>
    </row>
    <row r="1647" spans="1:11" ht="14">
      <c r="A1647" s="355" t="s">
        <v>4098</v>
      </c>
      <c r="B1647" s="362" t="s">
        <v>5945</v>
      </c>
      <c r="C1647" s="362">
        <v>260407</v>
      </c>
      <c r="D1647" s="357">
        <v>46101</v>
      </c>
      <c r="E1647" s="356"/>
      <c r="F1647" s="362" t="s">
        <v>5946</v>
      </c>
      <c r="G1647" s="362">
        <v>46870733</v>
      </c>
      <c r="H1647" s="362" t="s">
        <v>5710</v>
      </c>
      <c r="I1647" s="361">
        <v>327.56</v>
      </c>
      <c r="J1647" s="360"/>
      <c r="K1647" s="92"/>
    </row>
    <row r="1648" spans="1:11" ht="14">
      <c r="A1648" s="355" t="s">
        <v>4098</v>
      </c>
      <c r="B1648" s="362" t="s">
        <v>5947</v>
      </c>
      <c r="C1648" s="362">
        <v>603034</v>
      </c>
      <c r="D1648" s="357">
        <v>46101</v>
      </c>
      <c r="E1648" s="356"/>
      <c r="F1648" s="362" t="s">
        <v>5948</v>
      </c>
      <c r="G1648" s="362"/>
      <c r="H1648" s="356" t="s">
        <v>4374</v>
      </c>
      <c r="I1648" s="361">
        <v>540</v>
      </c>
      <c r="J1648" s="360"/>
      <c r="K1648" s="92"/>
    </row>
    <row r="1649" spans="1:11" ht="14">
      <c r="A1649" s="355" t="s">
        <v>4098</v>
      </c>
      <c r="B1649" s="362" t="s">
        <v>5949</v>
      </c>
      <c r="C1649" s="362">
        <v>603033</v>
      </c>
      <c r="D1649" s="357">
        <v>46101</v>
      </c>
      <c r="E1649" s="356"/>
      <c r="F1649" s="362" t="s">
        <v>5950</v>
      </c>
      <c r="G1649" s="362"/>
      <c r="H1649" s="362" t="s">
        <v>4372</v>
      </c>
      <c r="I1649" s="361">
        <v>1500</v>
      </c>
      <c r="J1649" s="360"/>
      <c r="K1649" s="92"/>
    </row>
    <row r="1650" spans="1:11" ht="14">
      <c r="A1650" s="355" t="s">
        <v>4098</v>
      </c>
      <c r="B1650" s="362" t="s">
        <v>5951</v>
      </c>
      <c r="C1650" s="362">
        <v>603035</v>
      </c>
      <c r="D1650" s="357">
        <v>46105</v>
      </c>
      <c r="E1650" s="356"/>
      <c r="F1650" s="356" t="s">
        <v>5952</v>
      </c>
      <c r="G1650" s="362"/>
      <c r="H1650" s="356" t="s">
        <v>4313</v>
      </c>
      <c r="I1650" s="361">
        <v>160</v>
      </c>
      <c r="J1650" s="360"/>
      <c r="K1650" s="92"/>
    </row>
    <row r="1651" spans="1:11" ht="14">
      <c r="A1651" s="355" t="s">
        <v>4098</v>
      </c>
      <c r="B1651" s="362" t="s">
        <v>4958</v>
      </c>
      <c r="C1651" s="362">
        <v>511008010</v>
      </c>
      <c r="D1651" s="363">
        <v>45967</v>
      </c>
      <c r="E1651" s="362"/>
      <c r="F1651" s="362" t="s">
        <v>4959</v>
      </c>
      <c r="G1651" s="362"/>
      <c r="H1651" s="362" t="s">
        <v>4116</v>
      </c>
      <c r="I1651" s="364">
        <v>12.5</v>
      </c>
      <c r="J1651" s="360"/>
      <c r="K1651" s="92"/>
    </row>
    <row r="1652" spans="1:11" ht="14">
      <c r="A1652" s="355" t="s">
        <v>4098</v>
      </c>
      <c r="B1652" s="356" t="s">
        <v>4960</v>
      </c>
      <c r="C1652" s="356">
        <v>511008010</v>
      </c>
      <c r="D1652" s="363">
        <v>45967</v>
      </c>
      <c r="E1652" s="356"/>
      <c r="F1652" s="356" t="s">
        <v>4115</v>
      </c>
      <c r="G1652" s="356"/>
      <c r="H1652" s="356" t="s">
        <v>4116</v>
      </c>
      <c r="I1652" s="361">
        <v>21.5</v>
      </c>
      <c r="J1652" s="360"/>
      <c r="K1652" s="92"/>
    </row>
    <row r="1653" spans="1:11" ht="14">
      <c r="A1653" s="355" t="s">
        <v>4098</v>
      </c>
      <c r="B1653" s="356" t="s">
        <v>5361</v>
      </c>
      <c r="C1653" s="356">
        <v>51210405</v>
      </c>
      <c r="D1653" s="357">
        <v>46021</v>
      </c>
      <c r="E1653" s="356"/>
      <c r="F1653" s="356" t="s">
        <v>5362</v>
      </c>
      <c r="G1653" s="356"/>
      <c r="H1653" s="356" t="s">
        <v>4116</v>
      </c>
      <c r="I1653" s="361">
        <v>2</v>
      </c>
      <c r="J1653" s="360"/>
      <c r="K1653" s="92"/>
    </row>
    <row r="1654" spans="1:11" ht="14">
      <c r="A1654" s="355" t="s">
        <v>4098</v>
      </c>
      <c r="B1654" s="356" t="s">
        <v>5879</v>
      </c>
      <c r="C1654" s="356">
        <v>602009</v>
      </c>
      <c r="D1654" s="357">
        <v>46079</v>
      </c>
      <c r="E1654" s="356"/>
      <c r="F1654" s="356" t="s">
        <v>5686</v>
      </c>
      <c r="G1654" s="356"/>
      <c r="H1654" s="362" t="s">
        <v>4116</v>
      </c>
      <c r="I1654" s="361">
        <v>4.3</v>
      </c>
      <c r="J1654" s="360"/>
      <c r="K1654" s="92"/>
    </row>
    <row r="1655" spans="1:11" ht="14">
      <c r="A1655" s="355" t="s">
        <v>4098</v>
      </c>
      <c r="B1655" s="356" t="s">
        <v>5917</v>
      </c>
      <c r="C1655" s="356">
        <v>603018</v>
      </c>
      <c r="D1655" s="357">
        <v>46091</v>
      </c>
      <c r="E1655" s="356"/>
      <c r="F1655" s="356" t="s">
        <v>5701</v>
      </c>
      <c r="G1655" s="356"/>
      <c r="H1655" s="362" t="s">
        <v>4116</v>
      </c>
      <c r="I1655" s="361">
        <v>3.3</v>
      </c>
      <c r="J1655" s="360"/>
      <c r="K1655" s="92"/>
    </row>
    <row r="1656" spans="1:11" ht="14">
      <c r="A1656" s="355" t="s">
        <v>4098</v>
      </c>
      <c r="B1656" s="362" t="s">
        <v>5923</v>
      </c>
      <c r="C1656" s="362">
        <v>603030</v>
      </c>
      <c r="D1656" s="357">
        <v>46099</v>
      </c>
      <c r="E1656" s="356"/>
      <c r="F1656" s="362" t="s">
        <v>5703</v>
      </c>
      <c r="G1656" s="362"/>
      <c r="H1656" s="362" t="s">
        <v>4116</v>
      </c>
      <c r="I1656" s="361">
        <v>4.3</v>
      </c>
      <c r="J1656" s="360"/>
      <c r="K1656" s="92"/>
    </row>
    <row r="1657" spans="1:11" ht="14">
      <c r="A1657" s="355" t="s">
        <v>4098</v>
      </c>
      <c r="B1657" s="362" t="s">
        <v>5958</v>
      </c>
      <c r="C1657" s="362">
        <v>603040</v>
      </c>
      <c r="D1657" s="357">
        <v>46107</v>
      </c>
      <c r="E1657" s="356"/>
      <c r="F1657" s="362" t="s">
        <v>5713</v>
      </c>
      <c r="G1657" s="362"/>
      <c r="H1657" s="362" t="s">
        <v>4153</v>
      </c>
      <c r="I1657" s="361">
        <v>5.4</v>
      </c>
      <c r="J1657" s="360"/>
      <c r="K1657" s="92"/>
    </row>
    <row r="1658" spans="1:11" ht="14">
      <c r="A1658" s="355" t="s">
        <v>4098</v>
      </c>
      <c r="B1658" s="356" t="s">
        <v>5969</v>
      </c>
      <c r="C1658" s="356">
        <v>603045</v>
      </c>
      <c r="D1658" s="381">
        <v>46111</v>
      </c>
      <c r="E1658" s="356"/>
      <c r="F1658" s="356" t="s">
        <v>5718</v>
      </c>
      <c r="G1658" s="356"/>
      <c r="H1658" s="362" t="s">
        <v>4116</v>
      </c>
      <c r="I1658" s="361">
        <v>14.4</v>
      </c>
      <c r="J1658" s="360"/>
      <c r="K1658" s="92"/>
    </row>
    <row r="1659" spans="1:11" ht="14">
      <c r="A1659" s="355" t="s">
        <v>4098</v>
      </c>
      <c r="B1659" s="362" t="s">
        <v>5959</v>
      </c>
      <c r="C1659" s="362">
        <v>260100001</v>
      </c>
      <c r="D1659" s="357">
        <v>46107</v>
      </c>
      <c r="E1659" s="356"/>
      <c r="F1659" s="362" t="s">
        <v>5960</v>
      </c>
      <c r="G1659" s="362">
        <v>55907181</v>
      </c>
      <c r="H1659" s="362" t="s">
        <v>4237</v>
      </c>
      <c r="I1659" s="361">
        <v>700</v>
      </c>
      <c r="J1659" s="360"/>
      <c r="K1659" s="92"/>
    </row>
    <row r="1660" spans="1:11" ht="28">
      <c r="A1660" s="355" t="s">
        <v>4098</v>
      </c>
      <c r="B1660" s="356" t="s">
        <v>6005</v>
      </c>
      <c r="C1660" s="362">
        <v>2260176</v>
      </c>
      <c r="D1660" s="357">
        <v>46107</v>
      </c>
      <c r="E1660" s="356"/>
      <c r="F1660" s="356" t="s">
        <v>5884</v>
      </c>
      <c r="G1660" s="362">
        <v>31382711</v>
      </c>
      <c r="H1660" s="362" t="s">
        <v>5690</v>
      </c>
      <c r="I1660" s="361">
        <v>664.5</v>
      </c>
      <c r="J1660" s="360"/>
      <c r="K1660" s="92"/>
    </row>
    <row r="1661" spans="1:11" ht="14">
      <c r="A1661" s="355" t="s">
        <v>4098</v>
      </c>
      <c r="B1661" s="362" t="s">
        <v>5961</v>
      </c>
      <c r="C1661" s="362">
        <v>26019</v>
      </c>
      <c r="D1661" s="357">
        <v>46111</v>
      </c>
      <c r="E1661" s="356"/>
      <c r="F1661" s="362" t="s">
        <v>5962</v>
      </c>
      <c r="G1661" s="362"/>
      <c r="H1661" s="362" t="s">
        <v>4285</v>
      </c>
      <c r="I1661" s="361">
        <v>108.61</v>
      </c>
      <c r="J1661" s="360"/>
      <c r="K1661" s="92"/>
    </row>
    <row r="1662" spans="1:11" ht="28">
      <c r="A1662" s="355" t="s">
        <v>4098</v>
      </c>
      <c r="B1662" s="362" t="s">
        <v>5963</v>
      </c>
      <c r="C1662" s="362">
        <v>260031</v>
      </c>
      <c r="D1662" s="357">
        <v>46111</v>
      </c>
      <c r="E1662" s="356"/>
      <c r="F1662" s="362" t="s">
        <v>5715</v>
      </c>
      <c r="G1662" s="362">
        <v>50418645</v>
      </c>
      <c r="H1662" s="362" t="s">
        <v>5964</v>
      </c>
      <c r="I1662" s="361">
        <v>817.21</v>
      </c>
      <c r="J1662" s="360"/>
      <c r="K1662" s="92"/>
    </row>
    <row r="1663" spans="1:11" ht="14">
      <c r="A1663" s="355" t="s">
        <v>4098</v>
      </c>
      <c r="B1663" s="356" t="s">
        <v>5965</v>
      </c>
      <c r="C1663" s="356">
        <v>26018</v>
      </c>
      <c r="D1663" s="381">
        <v>46111</v>
      </c>
      <c r="E1663" s="356"/>
      <c r="F1663" s="356" t="s">
        <v>5716</v>
      </c>
      <c r="G1663" s="356"/>
      <c r="H1663" s="356" t="s">
        <v>4518</v>
      </c>
      <c r="I1663" s="361">
        <v>173.29</v>
      </c>
      <c r="J1663" s="360"/>
      <c r="K1663" s="92"/>
    </row>
    <row r="1664" spans="1:11" ht="14">
      <c r="A1664" s="355" t="s">
        <v>4098</v>
      </c>
      <c r="B1664" s="356" t="s">
        <v>6006</v>
      </c>
      <c r="C1664" s="356">
        <v>603047</v>
      </c>
      <c r="D1664" s="381">
        <v>46112</v>
      </c>
      <c r="E1664" s="356"/>
      <c r="F1664" s="356" t="s">
        <v>5718</v>
      </c>
      <c r="G1664" s="356"/>
      <c r="H1664" s="356" t="s">
        <v>4116</v>
      </c>
      <c r="I1664" s="361">
        <v>5.7</v>
      </c>
      <c r="J1664" s="360"/>
      <c r="K1664" s="92"/>
    </row>
    <row r="1665" spans="1:11" ht="14">
      <c r="A1665" s="355" t="s">
        <v>4098</v>
      </c>
      <c r="B1665" s="369" t="s">
        <v>6007</v>
      </c>
      <c r="C1665" s="369">
        <v>601009</v>
      </c>
      <c r="D1665" s="367">
        <v>46063</v>
      </c>
      <c r="E1665" s="369" t="s">
        <v>3352</v>
      </c>
      <c r="F1665" s="362" t="s">
        <v>4115</v>
      </c>
      <c r="G1665" s="369"/>
      <c r="H1665" s="369" t="s">
        <v>4116</v>
      </c>
      <c r="I1665" s="371">
        <v>4.8</v>
      </c>
      <c r="J1665" s="360"/>
      <c r="K1665" s="92"/>
    </row>
    <row r="1666" spans="1:11" ht="14">
      <c r="A1666" s="355" t="s">
        <v>4098</v>
      </c>
      <c r="B1666" s="369" t="s">
        <v>6008</v>
      </c>
      <c r="C1666" s="369">
        <v>602001</v>
      </c>
      <c r="D1666" s="367">
        <v>46063</v>
      </c>
      <c r="E1666" s="369" t="s">
        <v>6009</v>
      </c>
      <c r="F1666" s="362" t="s">
        <v>4115</v>
      </c>
      <c r="G1666" s="369"/>
      <c r="H1666" s="369" t="s">
        <v>4116</v>
      </c>
      <c r="I1666" s="371">
        <v>4.8</v>
      </c>
      <c r="J1666" s="360"/>
      <c r="K1666" s="92"/>
    </row>
    <row r="1667" spans="1:11" ht="28">
      <c r="A1667" s="355" t="s">
        <v>4098</v>
      </c>
      <c r="B1667" s="356" t="s">
        <v>4240</v>
      </c>
      <c r="C1667" s="356">
        <v>5022507377</v>
      </c>
      <c r="D1667" s="363">
        <v>45799</v>
      </c>
      <c r="E1667" s="356" t="s">
        <v>2998</v>
      </c>
      <c r="F1667" s="356" t="s">
        <v>4241</v>
      </c>
      <c r="G1667" s="356">
        <v>31592503</v>
      </c>
      <c r="H1667" s="356" t="s">
        <v>4242</v>
      </c>
      <c r="I1667" s="361">
        <v>233.7</v>
      </c>
      <c r="J1667" s="360"/>
      <c r="K1667" s="92"/>
    </row>
    <row r="1668" spans="1:11" ht="14">
      <c r="A1668" s="355" t="s">
        <v>4098</v>
      </c>
      <c r="B1668" s="356" t="s">
        <v>5866</v>
      </c>
      <c r="C1668" s="356">
        <v>1020260040</v>
      </c>
      <c r="D1668" s="357">
        <v>46044</v>
      </c>
      <c r="E1668" s="356" t="s">
        <v>2998</v>
      </c>
      <c r="F1668" s="356" t="s">
        <v>5745</v>
      </c>
      <c r="G1668" s="356">
        <v>51069164</v>
      </c>
      <c r="H1668" s="356" t="s">
        <v>5746</v>
      </c>
      <c r="I1668" s="361">
        <v>120</v>
      </c>
      <c r="J1668" s="372"/>
      <c r="K1668" s="92"/>
    </row>
    <row r="1669" spans="1:11" ht="28">
      <c r="A1669" s="355" t="s">
        <v>4098</v>
      </c>
      <c r="B1669" s="356" t="s">
        <v>5972</v>
      </c>
      <c r="C1669" s="356">
        <v>25342</v>
      </c>
      <c r="D1669" s="381">
        <v>46111</v>
      </c>
      <c r="E1669" s="356"/>
      <c r="F1669" s="356" t="s">
        <v>5720</v>
      </c>
      <c r="G1669" s="356"/>
      <c r="H1669" s="356" t="s">
        <v>5721</v>
      </c>
      <c r="I1669" s="361">
        <v>0.09</v>
      </c>
      <c r="J1669" s="372"/>
      <c r="K1669" s="92"/>
    </row>
    <row r="1670" spans="1:11" ht="14">
      <c r="A1670" s="355" t="s">
        <v>4098</v>
      </c>
      <c r="B1670" s="356" t="s">
        <v>5973</v>
      </c>
      <c r="C1670" s="372" t="s">
        <v>5900</v>
      </c>
      <c r="D1670" s="381">
        <v>46111</v>
      </c>
      <c r="E1670" s="356"/>
      <c r="F1670" s="356" t="s">
        <v>177</v>
      </c>
      <c r="G1670" s="356">
        <v>686930</v>
      </c>
      <c r="H1670" s="356" t="s">
        <v>4107</v>
      </c>
      <c r="I1670" s="361">
        <v>10.199999999999999</v>
      </c>
      <c r="J1670" s="360"/>
      <c r="K1670" s="92"/>
    </row>
    <row r="1671" spans="1:11" ht="14">
      <c r="A1671" s="355" t="s">
        <v>4098</v>
      </c>
      <c r="B1671" s="356" t="s">
        <v>5453</v>
      </c>
      <c r="C1671" s="372">
        <v>512022</v>
      </c>
      <c r="D1671" s="381">
        <v>46111</v>
      </c>
      <c r="E1671" s="356"/>
      <c r="F1671" s="356" t="s">
        <v>5722</v>
      </c>
      <c r="G1671" s="356"/>
      <c r="H1671" s="356"/>
      <c r="I1671" s="361">
        <v>-124.87</v>
      </c>
      <c r="J1671" s="360"/>
      <c r="K1671" s="92"/>
    </row>
    <row r="1672" spans="1:11" ht="14.5">
      <c r="A1672" s="324" t="s">
        <v>3427</v>
      </c>
      <c r="B1672" s="326" t="s">
        <v>5484</v>
      </c>
      <c r="C1672" s="326">
        <v>25353</v>
      </c>
      <c r="D1672" s="336">
        <v>46112</v>
      </c>
      <c r="E1672" s="326" t="s">
        <v>2998</v>
      </c>
      <c r="F1672" s="326" t="s">
        <v>5485</v>
      </c>
      <c r="G1672" s="326"/>
      <c r="H1672" s="326" t="s">
        <v>1487</v>
      </c>
      <c r="I1672" s="338">
        <v>38.01</v>
      </c>
      <c r="J1672" s="347"/>
      <c r="K1672" s="92"/>
    </row>
    <row r="1673" spans="1:11" ht="14">
      <c r="A1673" s="355" t="s">
        <v>4098</v>
      </c>
      <c r="B1673" s="356" t="s">
        <v>5974</v>
      </c>
      <c r="C1673" s="356">
        <v>126002</v>
      </c>
      <c r="D1673" s="381">
        <v>46112</v>
      </c>
      <c r="E1673" s="356"/>
      <c r="F1673" s="356" t="s">
        <v>5975</v>
      </c>
      <c r="G1673" s="356"/>
      <c r="H1673" s="356"/>
      <c r="I1673" s="361">
        <v>1830</v>
      </c>
      <c r="J1673" s="360"/>
      <c r="K1673" s="92"/>
    </row>
    <row r="1674" spans="1:11" ht="14">
      <c r="A1674" s="355" t="s">
        <v>4098</v>
      </c>
      <c r="B1674" s="356" t="s">
        <v>5976</v>
      </c>
      <c r="C1674" s="356">
        <v>2026609</v>
      </c>
      <c r="D1674" s="381">
        <v>46111</v>
      </c>
      <c r="E1674" s="356"/>
      <c r="F1674" s="356" t="s">
        <v>5977</v>
      </c>
      <c r="G1674" s="356">
        <v>52517268</v>
      </c>
      <c r="H1674" s="356" t="s">
        <v>4342</v>
      </c>
      <c r="I1674" s="361">
        <v>98</v>
      </c>
      <c r="J1674" s="360"/>
      <c r="K1674" s="92"/>
    </row>
    <row r="1675" spans="1:11" ht="14">
      <c r="A1675" s="355" t="s">
        <v>4098</v>
      </c>
      <c r="B1675" s="356" t="s">
        <v>5978</v>
      </c>
      <c r="C1675" s="356">
        <v>2026009</v>
      </c>
      <c r="D1675" s="381">
        <v>46112</v>
      </c>
      <c r="E1675" s="356"/>
      <c r="F1675" s="356" t="s">
        <v>6010</v>
      </c>
      <c r="G1675" s="356">
        <v>52524671</v>
      </c>
      <c r="H1675" s="356" t="s">
        <v>6011</v>
      </c>
      <c r="I1675" s="361">
        <v>400</v>
      </c>
      <c r="J1675" s="360"/>
      <c r="K1675" s="92"/>
    </row>
    <row r="1676" spans="1:11" ht="28">
      <c r="A1676" s="355" t="s">
        <v>4098</v>
      </c>
      <c r="B1676" s="356" t="s">
        <v>6012</v>
      </c>
      <c r="C1676" s="356">
        <v>26026</v>
      </c>
      <c r="D1676" s="381">
        <v>46112</v>
      </c>
      <c r="E1676" s="356"/>
      <c r="F1676" s="356" t="s">
        <v>5979</v>
      </c>
      <c r="G1676" s="356"/>
      <c r="H1676" s="356" t="s">
        <v>3300</v>
      </c>
      <c r="I1676" s="361">
        <v>146.04</v>
      </c>
      <c r="J1676" s="360"/>
      <c r="K1676" s="92"/>
    </row>
    <row r="1677" spans="1:11" ht="28">
      <c r="A1677" s="355" t="s">
        <v>4098</v>
      </c>
      <c r="B1677" s="356" t="s">
        <v>6013</v>
      </c>
      <c r="C1677" s="356">
        <v>26025</v>
      </c>
      <c r="D1677" s="381">
        <v>46112</v>
      </c>
      <c r="E1677" s="356"/>
      <c r="F1677" s="356" t="s">
        <v>5980</v>
      </c>
      <c r="G1677" s="356"/>
      <c r="H1677" s="356" t="s">
        <v>5470</v>
      </c>
      <c r="I1677" s="361">
        <v>365.28</v>
      </c>
      <c r="J1677" s="360"/>
      <c r="K1677" s="92"/>
    </row>
    <row r="1678" spans="1:11" ht="28">
      <c r="A1678" s="355" t="s">
        <v>4098</v>
      </c>
      <c r="B1678" s="356" t="s">
        <v>6014</v>
      </c>
      <c r="C1678" s="356">
        <v>26020</v>
      </c>
      <c r="D1678" s="381">
        <v>46112</v>
      </c>
      <c r="E1678" s="356"/>
      <c r="F1678" s="356" t="s">
        <v>5981</v>
      </c>
      <c r="G1678" s="356"/>
      <c r="H1678" s="356" t="s">
        <v>4160</v>
      </c>
      <c r="I1678" s="361">
        <v>24.4</v>
      </c>
      <c r="J1678" s="360"/>
      <c r="K1678" s="92"/>
    </row>
    <row r="1679" spans="1:11" ht="28">
      <c r="A1679" s="355" t="s">
        <v>4098</v>
      </c>
      <c r="B1679" s="356" t="s">
        <v>6015</v>
      </c>
      <c r="C1679" s="356">
        <v>26023</v>
      </c>
      <c r="D1679" s="381">
        <v>46112</v>
      </c>
      <c r="E1679" s="356"/>
      <c r="F1679" s="356" t="s">
        <v>5982</v>
      </c>
      <c r="G1679" s="356"/>
      <c r="H1679" s="356" t="s">
        <v>3966</v>
      </c>
      <c r="I1679" s="361">
        <v>171.81</v>
      </c>
      <c r="J1679" s="360"/>
      <c r="K1679" s="92"/>
    </row>
    <row r="1680" spans="1:11" ht="28">
      <c r="A1680" s="355" t="s">
        <v>4098</v>
      </c>
      <c r="B1680" s="356" t="s">
        <v>6016</v>
      </c>
      <c r="C1680" s="356">
        <v>26021</v>
      </c>
      <c r="D1680" s="381">
        <v>46112</v>
      </c>
      <c r="E1680" s="356"/>
      <c r="F1680" s="356" t="s">
        <v>5983</v>
      </c>
      <c r="G1680" s="356"/>
      <c r="H1680" s="356" t="s">
        <v>3484</v>
      </c>
      <c r="I1680" s="361">
        <v>193.74</v>
      </c>
      <c r="J1680" s="360"/>
      <c r="K1680" s="92"/>
    </row>
    <row r="1681" spans="1:11" ht="28">
      <c r="A1681" s="355" t="s">
        <v>4098</v>
      </c>
      <c r="B1681" s="356" t="s">
        <v>6017</v>
      </c>
      <c r="C1681" s="356">
        <v>26024</v>
      </c>
      <c r="D1681" s="381">
        <v>46112</v>
      </c>
      <c r="E1681" s="356"/>
      <c r="F1681" s="356" t="s">
        <v>5984</v>
      </c>
      <c r="G1681" s="356"/>
      <c r="H1681" s="356" t="s">
        <v>5123</v>
      </c>
      <c r="I1681" s="361">
        <v>353.36</v>
      </c>
      <c r="J1681" s="360"/>
      <c r="K1681" s="92"/>
    </row>
    <row r="1682" spans="1:11" ht="28">
      <c r="A1682" s="355" t="s">
        <v>4098</v>
      </c>
      <c r="B1682" s="356" t="s">
        <v>6018</v>
      </c>
      <c r="C1682" s="356">
        <v>26022</v>
      </c>
      <c r="D1682" s="381">
        <v>46112</v>
      </c>
      <c r="E1682" s="356"/>
      <c r="F1682" s="356" t="s">
        <v>5985</v>
      </c>
      <c r="G1682" s="356"/>
      <c r="H1682" s="356" t="s">
        <v>1484</v>
      </c>
      <c r="I1682" s="361">
        <v>71.47</v>
      </c>
      <c r="J1682" s="360"/>
      <c r="K1682" s="92"/>
    </row>
    <row r="1683" spans="1:11" ht="28">
      <c r="A1683" s="355" t="s">
        <v>4098</v>
      </c>
      <c r="B1683" s="362" t="s">
        <v>5926</v>
      </c>
      <c r="C1683" s="362">
        <v>62400365</v>
      </c>
      <c r="D1683" s="357">
        <v>46099</v>
      </c>
      <c r="E1683" s="356"/>
      <c r="F1683" s="362" t="s">
        <v>5927</v>
      </c>
      <c r="G1683" s="362"/>
      <c r="H1683" s="362" t="s">
        <v>5706</v>
      </c>
      <c r="I1683" s="361">
        <v>916.02</v>
      </c>
      <c r="J1683" s="360"/>
      <c r="K1683" s="92"/>
    </row>
    <row r="1684" spans="1:11" ht="28">
      <c r="A1684" s="355" t="s">
        <v>4098</v>
      </c>
      <c r="B1684" s="356" t="s">
        <v>6019</v>
      </c>
      <c r="C1684" s="356">
        <v>603032</v>
      </c>
      <c r="D1684" s="381">
        <v>46101</v>
      </c>
      <c r="E1684" s="356"/>
      <c r="F1684" s="356" t="s">
        <v>6020</v>
      </c>
      <c r="G1684" s="356"/>
      <c r="H1684" s="356" t="s">
        <v>5552</v>
      </c>
      <c r="I1684" s="361">
        <v>3000</v>
      </c>
      <c r="J1684" s="360"/>
      <c r="K1684" s="92"/>
    </row>
    <row r="1685" spans="1:11" ht="56">
      <c r="A1685" s="355" t="s">
        <v>4098</v>
      </c>
      <c r="B1685" s="356" t="s">
        <v>6021</v>
      </c>
      <c r="C1685" s="356">
        <v>20260112</v>
      </c>
      <c r="D1685" s="381">
        <v>46044</v>
      </c>
      <c r="E1685" s="356" t="s">
        <v>2998</v>
      </c>
      <c r="F1685" s="356" t="s">
        <v>6022</v>
      </c>
      <c r="G1685" s="356"/>
      <c r="H1685" s="356" t="s">
        <v>4150</v>
      </c>
      <c r="I1685" s="361">
        <v>615.54999999999995</v>
      </c>
      <c r="J1685" s="360"/>
      <c r="K1685" s="92"/>
    </row>
    <row r="1686" spans="1:11" ht="14">
      <c r="A1686" s="355" t="s">
        <v>4098</v>
      </c>
      <c r="B1686" s="356" t="s">
        <v>5976</v>
      </c>
      <c r="C1686" s="356">
        <v>2026609</v>
      </c>
      <c r="D1686" s="381">
        <v>46111</v>
      </c>
      <c r="E1686" s="356"/>
      <c r="F1686" s="356" t="s">
        <v>6023</v>
      </c>
      <c r="G1686" s="356">
        <v>52517268</v>
      </c>
      <c r="H1686" s="356" t="s">
        <v>4342</v>
      </c>
      <c r="I1686" s="361">
        <f>322-98</f>
        <v>224</v>
      </c>
      <c r="J1686" s="360"/>
      <c r="K1686" s="92"/>
    </row>
    <row r="1687" spans="1:11" ht="28">
      <c r="A1687" s="355" t="s">
        <v>4098</v>
      </c>
      <c r="B1687" s="356" t="s">
        <v>4347</v>
      </c>
      <c r="C1687" s="356">
        <v>2025009</v>
      </c>
      <c r="D1687" s="357">
        <v>45847</v>
      </c>
      <c r="E1687" s="356" t="s">
        <v>2998</v>
      </c>
      <c r="F1687" s="356" t="s">
        <v>4348</v>
      </c>
      <c r="G1687" s="356">
        <v>37950801</v>
      </c>
      <c r="H1687" s="356" t="s">
        <v>4349</v>
      </c>
      <c r="I1687" s="361">
        <v>250</v>
      </c>
      <c r="J1687" s="360"/>
      <c r="K1687" s="92"/>
    </row>
    <row r="1688" spans="1:11" ht="14">
      <c r="A1688" s="355" t="s">
        <v>4098</v>
      </c>
      <c r="B1688" s="356" t="s">
        <v>6024</v>
      </c>
      <c r="C1688" s="356">
        <v>512122</v>
      </c>
      <c r="D1688" s="381">
        <v>46063</v>
      </c>
      <c r="E1688" s="356" t="s">
        <v>4764</v>
      </c>
      <c r="F1688" s="356" t="s">
        <v>6025</v>
      </c>
      <c r="G1688" s="356"/>
      <c r="H1688" s="356" t="s">
        <v>5461</v>
      </c>
      <c r="I1688" s="361">
        <v>8</v>
      </c>
      <c r="J1688" s="360"/>
      <c r="K1688" s="92"/>
    </row>
    <row r="1689" spans="1:11" ht="14">
      <c r="A1689" s="355" t="s">
        <v>4098</v>
      </c>
      <c r="B1689" s="356"/>
      <c r="C1689" s="356"/>
      <c r="D1689" s="381">
        <v>46107</v>
      </c>
      <c r="E1689" s="356"/>
      <c r="F1689" s="356" t="s">
        <v>5714</v>
      </c>
      <c r="G1689" s="356"/>
      <c r="H1689" s="356" t="s">
        <v>4160</v>
      </c>
      <c r="I1689" s="361">
        <v>46.7</v>
      </c>
      <c r="J1689" s="360"/>
      <c r="K1689" s="92"/>
    </row>
    <row r="1690" spans="1:11" ht="28">
      <c r="A1690" s="355" t="s">
        <v>4098</v>
      </c>
      <c r="B1690" s="356" t="s">
        <v>6014</v>
      </c>
      <c r="C1690" s="356">
        <v>26020</v>
      </c>
      <c r="D1690" s="381">
        <v>46112</v>
      </c>
      <c r="E1690" s="356"/>
      <c r="F1690" s="356" t="s">
        <v>5981</v>
      </c>
      <c r="G1690" s="356"/>
      <c r="H1690" s="356" t="s">
        <v>4160</v>
      </c>
      <c r="I1690" s="361">
        <v>19.350000000000001</v>
      </c>
      <c r="J1690" s="360"/>
      <c r="K1690" s="92"/>
    </row>
    <row r="1691" spans="1:11" ht="14">
      <c r="A1691" s="355" t="s">
        <v>4098</v>
      </c>
      <c r="B1691" s="356" t="s">
        <v>4109</v>
      </c>
      <c r="C1691" s="356"/>
      <c r="D1691" s="357">
        <v>45755</v>
      </c>
      <c r="E1691" s="356" t="s">
        <v>2998</v>
      </c>
      <c r="F1691" s="356" t="s">
        <v>4493</v>
      </c>
      <c r="G1691" s="356"/>
      <c r="H1691" s="356" t="s">
        <v>4110</v>
      </c>
      <c r="I1691" s="361">
        <v>124.15</v>
      </c>
      <c r="J1691" s="360"/>
      <c r="K1691" s="92"/>
    </row>
    <row r="1692" spans="1:11" ht="28">
      <c r="A1692" s="355" t="s">
        <v>4098</v>
      </c>
      <c r="B1692" s="366" t="s">
        <v>6026</v>
      </c>
      <c r="C1692" s="366">
        <v>26006</v>
      </c>
      <c r="D1692" s="367">
        <v>46063</v>
      </c>
      <c r="E1692" s="366"/>
      <c r="F1692" s="356" t="s">
        <v>5730</v>
      </c>
      <c r="G1692" s="366"/>
      <c r="H1692" s="366" t="s">
        <v>6027</v>
      </c>
      <c r="I1692" s="368">
        <v>316.73</v>
      </c>
      <c r="J1692" s="360"/>
      <c r="K1692" s="92"/>
    </row>
    <row r="1693" spans="1:11" ht="14">
      <c r="A1693" s="355" t="s">
        <v>4098</v>
      </c>
      <c r="B1693" s="366" t="s">
        <v>6028</v>
      </c>
      <c r="C1693" s="366">
        <v>1025395170</v>
      </c>
      <c r="D1693" s="367">
        <v>46026</v>
      </c>
      <c r="E1693" s="366"/>
      <c r="F1693" s="358" t="s">
        <v>6029</v>
      </c>
      <c r="G1693" s="366">
        <v>36421928</v>
      </c>
      <c r="H1693" s="366" t="s">
        <v>4234</v>
      </c>
      <c r="I1693" s="368">
        <v>20.79</v>
      </c>
      <c r="J1693" s="360"/>
      <c r="K1693" s="92"/>
    </row>
    <row r="1694" spans="1:11" ht="14">
      <c r="A1694" s="355" t="s">
        <v>4098</v>
      </c>
      <c r="B1694" s="366" t="s">
        <v>6030</v>
      </c>
      <c r="C1694" s="366">
        <v>126013315</v>
      </c>
      <c r="D1694" s="367">
        <v>46034</v>
      </c>
      <c r="E1694" s="366" t="s">
        <v>2998</v>
      </c>
      <c r="F1694" s="356" t="s">
        <v>6031</v>
      </c>
      <c r="G1694" s="366">
        <v>36421928</v>
      </c>
      <c r="H1694" s="366" t="s">
        <v>4234</v>
      </c>
      <c r="I1694" s="368">
        <v>560.73</v>
      </c>
      <c r="J1694" s="360"/>
      <c r="K1694" s="92"/>
    </row>
    <row r="1695" spans="1:11" ht="28">
      <c r="A1695" s="355" t="s">
        <v>4098</v>
      </c>
      <c r="B1695" s="369" t="s">
        <v>6032</v>
      </c>
      <c r="C1695" s="369">
        <v>603042</v>
      </c>
      <c r="D1695" s="367">
        <v>46111</v>
      </c>
      <c r="E1695" s="366"/>
      <c r="F1695" s="362" t="s">
        <v>6033</v>
      </c>
      <c r="G1695" s="369"/>
      <c r="H1695" s="369" t="s">
        <v>5707</v>
      </c>
      <c r="I1695" s="368">
        <v>82.08</v>
      </c>
      <c r="J1695" s="360"/>
      <c r="K1695" s="92"/>
    </row>
    <row r="1696" spans="1:11" ht="14">
      <c r="A1696" s="355" t="s">
        <v>4098</v>
      </c>
      <c r="B1696" s="369" t="s">
        <v>6034</v>
      </c>
      <c r="C1696" s="369">
        <v>6771879720</v>
      </c>
      <c r="D1696" s="370">
        <v>46035</v>
      </c>
      <c r="E1696" s="369" t="s">
        <v>6035</v>
      </c>
      <c r="F1696" s="362" t="s">
        <v>6036</v>
      </c>
      <c r="G1696" s="369">
        <v>151700</v>
      </c>
      <c r="H1696" s="369" t="s">
        <v>4999</v>
      </c>
      <c r="I1696" s="371">
        <v>19.940000000000001</v>
      </c>
      <c r="J1696" s="360"/>
      <c r="K1696" s="92"/>
    </row>
    <row r="1697" spans="1:11" ht="14">
      <c r="A1697" s="355" t="s">
        <v>4098</v>
      </c>
      <c r="B1697" s="356" t="s">
        <v>5876</v>
      </c>
      <c r="C1697" s="356">
        <v>602007</v>
      </c>
      <c r="D1697" s="357">
        <v>46079</v>
      </c>
      <c r="E1697" s="356"/>
      <c r="F1697" s="356" t="s">
        <v>5877</v>
      </c>
      <c r="G1697" s="356"/>
      <c r="H1697" s="356" t="s">
        <v>4153</v>
      </c>
      <c r="I1697" s="361">
        <v>69.989999999999995</v>
      </c>
      <c r="J1697" s="360"/>
      <c r="K1697" s="92"/>
    </row>
    <row r="1698" spans="1:11" ht="14">
      <c r="A1698" s="355" t="s">
        <v>4098</v>
      </c>
      <c r="B1698" s="356" t="s">
        <v>5905</v>
      </c>
      <c r="C1698" s="356">
        <v>603011</v>
      </c>
      <c r="D1698" s="357">
        <v>46090</v>
      </c>
      <c r="E1698" s="356"/>
      <c r="F1698" s="356" t="s">
        <v>5877</v>
      </c>
      <c r="G1698" s="356"/>
      <c r="H1698" s="356" t="s">
        <v>4153</v>
      </c>
      <c r="I1698" s="361">
        <v>8.99</v>
      </c>
      <c r="J1698" s="360"/>
      <c r="K1698" s="92"/>
    </row>
    <row r="1699" spans="1:11" ht="14">
      <c r="A1699" s="355" t="s">
        <v>4098</v>
      </c>
      <c r="B1699" s="356" t="s">
        <v>5970</v>
      </c>
      <c r="C1699" s="356">
        <v>603044</v>
      </c>
      <c r="D1699" s="381">
        <v>46111</v>
      </c>
      <c r="E1699" s="356"/>
      <c r="F1699" s="356" t="s">
        <v>5719</v>
      </c>
      <c r="G1699" s="356"/>
      <c r="H1699" s="362" t="s">
        <v>4153</v>
      </c>
      <c r="I1699" s="361">
        <v>2.99</v>
      </c>
      <c r="J1699" s="360"/>
      <c r="K1699" s="92"/>
    </row>
    <row r="1700" spans="1:11" ht="42">
      <c r="A1700" s="355" t="s">
        <v>4098</v>
      </c>
      <c r="B1700" s="362" t="s">
        <v>5519</v>
      </c>
      <c r="C1700" s="356" t="s">
        <v>5580</v>
      </c>
      <c r="D1700" s="363">
        <v>45707</v>
      </c>
      <c r="E1700" s="362" t="s">
        <v>2998</v>
      </c>
      <c r="F1700" s="356" t="s">
        <v>4628</v>
      </c>
      <c r="G1700" s="362">
        <v>686930</v>
      </c>
      <c r="H1700" s="356" t="s">
        <v>4107</v>
      </c>
      <c r="I1700" s="364">
        <v>8.8800000000000008</v>
      </c>
      <c r="J1700" s="360"/>
      <c r="K1700" s="92"/>
    </row>
    <row r="1701" spans="1:11" ht="14">
      <c r="A1701" s="355" t="s">
        <v>4098</v>
      </c>
      <c r="B1701" s="356" t="s">
        <v>4154</v>
      </c>
      <c r="C1701" s="356" t="s">
        <v>5752</v>
      </c>
      <c r="D1701" s="357">
        <v>45771</v>
      </c>
      <c r="E1701" s="356" t="s">
        <v>2998</v>
      </c>
      <c r="F1701" s="356" t="s">
        <v>4628</v>
      </c>
      <c r="G1701" s="356">
        <v>686930</v>
      </c>
      <c r="H1701" s="356" t="s">
        <v>4107</v>
      </c>
      <c r="I1701" s="361">
        <v>10</v>
      </c>
      <c r="J1701" s="360"/>
      <c r="K1701" s="92"/>
    </row>
    <row r="1702" spans="1:11" ht="14">
      <c r="A1702" s="355" t="s">
        <v>4098</v>
      </c>
      <c r="B1702" s="356" t="s">
        <v>4158</v>
      </c>
      <c r="C1702" s="356" t="s">
        <v>5752</v>
      </c>
      <c r="D1702" s="357">
        <v>45776</v>
      </c>
      <c r="E1702" s="356" t="s">
        <v>2998</v>
      </c>
      <c r="F1702" s="356" t="s">
        <v>4628</v>
      </c>
      <c r="G1702" s="356">
        <v>686930</v>
      </c>
      <c r="H1702" s="356" t="s">
        <v>4107</v>
      </c>
      <c r="I1702" s="361">
        <v>8.17</v>
      </c>
      <c r="J1702" s="360"/>
      <c r="K1702" s="92"/>
    </row>
    <row r="1703" spans="1:11" ht="14">
      <c r="A1703" s="355" t="s">
        <v>4098</v>
      </c>
      <c r="B1703" s="362" t="s">
        <v>4375</v>
      </c>
      <c r="C1703" s="356">
        <v>10725012</v>
      </c>
      <c r="D1703" s="363">
        <v>45853</v>
      </c>
      <c r="E1703" s="362" t="s">
        <v>2998</v>
      </c>
      <c r="F1703" s="362" t="s">
        <v>5594</v>
      </c>
      <c r="G1703" s="362">
        <v>686930</v>
      </c>
      <c r="H1703" s="356" t="s">
        <v>4107</v>
      </c>
      <c r="I1703" s="364">
        <v>80</v>
      </c>
      <c r="J1703" s="360"/>
      <c r="K1703" s="92"/>
    </row>
    <row r="1704" spans="1:11" ht="14">
      <c r="A1704" s="355" t="s">
        <v>4098</v>
      </c>
      <c r="B1704" s="356" t="s">
        <v>6037</v>
      </c>
      <c r="C1704" s="366">
        <v>11327071</v>
      </c>
      <c r="D1704" s="367">
        <v>46063</v>
      </c>
      <c r="E1704" s="366"/>
      <c r="F1704" s="358" t="s">
        <v>6038</v>
      </c>
      <c r="G1704" s="383">
        <v>31322051</v>
      </c>
      <c r="H1704" s="383" t="s">
        <v>6039</v>
      </c>
      <c r="I1704" s="384">
        <v>429.28</v>
      </c>
      <c r="J1704" s="360"/>
      <c r="K1704" s="92"/>
    </row>
    <row r="1705" spans="1:11" ht="14">
      <c r="A1705" s="355" t="s">
        <v>4098</v>
      </c>
      <c r="B1705" s="356" t="s">
        <v>5694</v>
      </c>
      <c r="C1705" s="356">
        <v>512149</v>
      </c>
      <c r="D1705" s="357">
        <v>46079</v>
      </c>
      <c r="E1705" s="356"/>
      <c r="F1705" s="356" t="s">
        <v>5695</v>
      </c>
      <c r="G1705" s="356"/>
      <c r="H1705" s="356" t="s">
        <v>3966</v>
      </c>
      <c r="I1705" s="379">
        <v>799</v>
      </c>
      <c r="J1705" s="360"/>
      <c r="K1705" s="92"/>
    </row>
    <row r="1706" spans="1:11" ht="14">
      <c r="A1706" s="355" t="s">
        <v>4098</v>
      </c>
      <c r="B1706" s="356" t="s">
        <v>4233</v>
      </c>
      <c r="C1706" s="356">
        <v>1025171628</v>
      </c>
      <c r="D1706" s="357">
        <v>45798</v>
      </c>
      <c r="E1706" s="356" t="s">
        <v>2998</v>
      </c>
      <c r="F1706" s="356" t="s">
        <v>5767</v>
      </c>
      <c r="G1706" s="356">
        <v>36421928</v>
      </c>
      <c r="H1706" s="356" t="s">
        <v>4234</v>
      </c>
      <c r="I1706" s="361">
        <v>19.559999999999999</v>
      </c>
      <c r="J1706" s="360"/>
      <c r="K1706" s="92"/>
    </row>
    <row r="1707" spans="1:11" ht="14">
      <c r="A1707" s="355" t="s">
        <v>4098</v>
      </c>
      <c r="B1707" s="356" t="s">
        <v>4225</v>
      </c>
      <c r="C1707" s="356">
        <v>505016</v>
      </c>
      <c r="D1707" s="357">
        <v>45793</v>
      </c>
      <c r="E1707" s="356" t="s">
        <v>3083</v>
      </c>
      <c r="F1707" s="356" t="s">
        <v>4226</v>
      </c>
      <c r="G1707" s="356"/>
      <c r="H1707" s="356" t="s">
        <v>4129</v>
      </c>
      <c r="I1707" s="361">
        <v>7.8</v>
      </c>
      <c r="J1707" s="360"/>
      <c r="K1707" s="92"/>
    </row>
    <row r="1708" spans="1:11" ht="14">
      <c r="A1708" s="355" t="s">
        <v>4098</v>
      </c>
      <c r="B1708" s="362" t="s">
        <v>4235</v>
      </c>
      <c r="C1708" s="362">
        <v>505021</v>
      </c>
      <c r="D1708" s="363">
        <v>45799</v>
      </c>
      <c r="E1708" s="362" t="s">
        <v>3457</v>
      </c>
      <c r="F1708" s="362" t="s">
        <v>5768</v>
      </c>
      <c r="G1708" s="362"/>
      <c r="H1708" s="362" t="s">
        <v>4129</v>
      </c>
      <c r="I1708" s="364">
        <v>6</v>
      </c>
      <c r="J1708" s="360"/>
      <c r="K1708" s="92"/>
    </row>
    <row r="1709" spans="1:11" ht="14">
      <c r="A1709" s="355" t="s">
        <v>4098</v>
      </c>
      <c r="B1709" s="362" t="s">
        <v>4971</v>
      </c>
      <c r="C1709" s="356">
        <v>511068</v>
      </c>
      <c r="D1709" s="357">
        <v>45988</v>
      </c>
      <c r="E1709" s="362" t="s">
        <v>4764</v>
      </c>
      <c r="F1709" s="362" t="s">
        <v>5840</v>
      </c>
      <c r="G1709" s="362"/>
      <c r="H1709" s="362" t="s">
        <v>4129</v>
      </c>
      <c r="I1709" s="364">
        <v>123.9</v>
      </c>
      <c r="J1709" s="360"/>
      <c r="K1709" s="92"/>
    </row>
    <row r="1710" spans="1:11" ht="26">
      <c r="A1710" s="327" t="s">
        <v>5023</v>
      </c>
      <c r="B1710" s="349" t="s">
        <v>3719</v>
      </c>
      <c r="C1710" s="349">
        <v>25092214846</v>
      </c>
      <c r="D1710" s="352">
        <v>45922</v>
      </c>
      <c r="E1710" s="349" t="s">
        <v>2998</v>
      </c>
      <c r="F1710" s="349" t="s">
        <v>6040</v>
      </c>
      <c r="G1710" s="349"/>
      <c r="H1710" s="349" t="s">
        <v>3000</v>
      </c>
      <c r="I1710" s="354">
        <f>5513.02-2893.72-2480.34</f>
        <v>138.96000000000049</v>
      </c>
      <c r="J1710" s="347"/>
      <c r="K1710" s="92"/>
    </row>
    <row r="1711" spans="1:11" ht="26">
      <c r="A1711" s="327" t="s">
        <v>5023</v>
      </c>
      <c r="B1711" s="351" t="s">
        <v>2997</v>
      </c>
      <c r="C1711" s="351">
        <v>104</v>
      </c>
      <c r="D1711" s="352">
        <v>45743</v>
      </c>
      <c r="E1711" s="351" t="s">
        <v>2998</v>
      </c>
      <c r="F1711" s="351" t="s">
        <v>6041</v>
      </c>
      <c r="G1711" s="351"/>
      <c r="H1711" s="351" t="s">
        <v>3000</v>
      </c>
      <c r="I1711" s="353">
        <v>3510.55</v>
      </c>
      <c r="J1711" s="347"/>
      <c r="K1711" s="92"/>
    </row>
    <row r="1712" spans="1:11" ht="14">
      <c r="A1712" s="355" t="s">
        <v>4098</v>
      </c>
      <c r="B1712" s="369" t="s">
        <v>6042</v>
      </c>
      <c r="C1712" s="369">
        <v>36963259</v>
      </c>
      <c r="D1712" s="370">
        <v>46035</v>
      </c>
      <c r="E1712" s="369" t="s">
        <v>2998</v>
      </c>
      <c r="F1712" s="362" t="s">
        <v>6043</v>
      </c>
      <c r="G1712" s="369">
        <v>36963259</v>
      </c>
      <c r="H1712" s="369" t="s">
        <v>6044</v>
      </c>
      <c r="I1712" s="371">
        <v>49.34</v>
      </c>
      <c r="J1712" s="34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c r="A4473" s="14"/>
      <c r="B4473" s="14"/>
      <c r="C4473" s="14"/>
      <c r="D4473" s="16"/>
      <c r="E4473" s="16"/>
      <c r="F4473" s="14"/>
      <c r="G4473" s="14"/>
      <c r="H4473" s="14"/>
      <c r="I4473" s="15"/>
      <c r="J4473" s="77"/>
    </row>
    <row r="4474" spans="1:11">
      <c r="A4474" s="14"/>
      <c r="B4474" s="14"/>
      <c r="C4474" s="14"/>
      <c r="D4474" s="16"/>
      <c r="E4474" s="16"/>
      <c r="F4474" s="14"/>
      <c r="G4474" s="14"/>
      <c r="H4474" s="14"/>
      <c r="I4474" s="15"/>
      <c r="J4474" s="77"/>
    </row>
    <row r="4475" spans="1:11">
      <c r="A4475" s="14"/>
      <c r="B4475" s="14"/>
      <c r="C4475" s="14"/>
      <c r="D4475" s="16"/>
      <c r="E4475" s="16"/>
      <c r="F4475" s="14"/>
      <c r="G4475" s="14"/>
      <c r="H4475" s="14"/>
      <c r="I4475" s="15"/>
      <c r="J4475" s="77"/>
    </row>
    <row r="4476" spans="1:11">
      <c r="A4476" s="14"/>
      <c r="B4476" s="14"/>
      <c r="C4476" s="14"/>
      <c r="D4476" s="16"/>
      <c r="E4476" s="16"/>
      <c r="F4476" s="14"/>
      <c r="G4476" s="14"/>
      <c r="H4476" s="14"/>
      <c r="I4476" s="15"/>
      <c r="J4476" s="77"/>
    </row>
    <row r="4477" spans="1:11">
      <c r="A4477" s="14"/>
      <c r="B4477" s="14"/>
      <c r="C4477" s="14"/>
      <c r="D4477" s="16"/>
      <c r="E4477" s="16"/>
      <c r="F4477" s="14"/>
      <c r="G4477" s="14"/>
      <c r="H4477" s="14"/>
      <c r="I4477" s="15"/>
      <c r="J4477" s="77"/>
    </row>
    <row r="4478" spans="1:11">
      <c r="A4478" s="14"/>
      <c r="B4478" s="14"/>
      <c r="C4478" s="14"/>
      <c r="D4478" s="16"/>
      <c r="E4478" s="16"/>
      <c r="F4478" s="14"/>
      <c r="G4478" s="14"/>
      <c r="H4478" s="14"/>
      <c r="I4478" s="15"/>
      <c r="J4478" s="77"/>
    </row>
    <row r="4479" spans="1:11">
      <c r="A4479" s="14"/>
      <c r="B4479" s="14"/>
      <c r="C4479" s="14"/>
      <c r="D4479" s="16"/>
      <c r="E4479" s="16"/>
      <c r="F4479" s="14"/>
      <c r="G4479" s="14"/>
      <c r="H4479" s="14"/>
      <c r="I4479" s="15"/>
      <c r="J4479" s="77"/>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sheetData>
  <sheetProtection selectLockedCells="1" selectUnlockedCells="1"/>
  <dataConsolidate/>
  <mergeCells count="5">
    <mergeCell ref="A100:H100"/>
    <mergeCell ref="I101:J101"/>
    <mergeCell ref="I100:J100"/>
    <mergeCell ref="A101:H101"/>
    <mergeCell ref="A105:J105"/>
  </mergeCells>
  <phoneticPr fontId="1" type="noConversion"/>
  <conditionalFormatting sqref="A748">
    <cfRule type="expression" dxfId="17" priority="27" stopIfTrue="1">
      <formula>$A844&lt;&gt;""</formula>
    </cfRule>
  </conditionalFormatting>
  <conditionalFormatting sqref="A1599:A1600">
    <cfRule type="expression" dxfId="16" priority="26" stopIfTrue="1">
      <formula>$A1666&lt;&gt;""</formula>
    </cfRule>
  </conditionalFormatting>
  <conditionalFormatting sqref="A1710:A1712">
    <cfRule type="expression" dxfId="15" priority="1" stopIfTrue="1">
      <formula>$A1710&lt;&gt;""</formula>
    </cfRule>
  </conditionalFormatting>
  <conditionalFormatting sqref="A1707:I1709">
    <cfRule type="expression" dxfId="14" priority="9" stopIfTrue="1">
      <formula>$A1707&lt;&gt;""</formula>
    </cfRule>
  </conditionalFormatting>
  <conditionalFormatting sqref="A107:J747 B748:J748 A749:J1593 J1594:J1595 A1594:I1596 I1597:J1597 A1597:G1598 H1597:H1600 I1598:I1600 B1599:G1600 A1601:I1603 A1692:A1703">
    <cfRule type="expression" dxfId="13" priority="13" stopIfTrue="1">
      <formula>$A107&lt;&gt;""</formula>
    </cfRule>
  </conditionalFormatting>
  <conditionalFormatting sqref="A1604:J1691">
    <cfRule type="expression" dxfId="12" priority="19" stopIfTrue="1">
      <formula>$A1604&lt;&gt;""</formula>
    </cfRule>
  </conditionalFormatting>
  <conditionalFormatting sqref="A1713:J4986">
    <cfRule type="expression" dxfId="11" priority="807" stopIfTrue="1">
      <formula>$A1713&lt;&gt;""</formula>
    </cfRule>
  </conditionalFormatting>
  <conditionalFormatting sqref="B1699:G1699">
    <cfRule type="expression" dxfId="10" priority="16" stopIfTrue="1">
      <formula>$A1699&lt;&gt;""</formula>
    </cfRule>
  </conditionalFormatting>
  <conditionalFormatting sqref="B1701:G1703">
    <cfRule type="expression" dxfId="9" priority="14" stopIfTrue="1">
      <formula>$A1701&lt;&gt;""</formula>
    </cfRule>
  </conditionalFormatting>
  <conditionalFormatting sqref="B1692:I1698">
    <cfRule type="expression" dxfId="8" priority="18" stopIfTrue="1">
      <formula>$A1692&lt;&gt;""</formula>
    </cfRule>
  </conditionalFormatting>
  <conditionalFormatting sqref="B1700:I1700">
    <cfRule type="expression" dxfId="7" priority="15" stopIfTrue="1">
      <formula>$A1700&lt;&gt;""</formula>
    </cfRule>
  </conditionalFormatting>
  <conditionalFormatting sqref="B1710:J4360">
    <cfRule type="expression" dxfId="6" priority="2" stopIfTrue="1">
      <formula>$A1710&lt;&gt;""</formula>
    </cfRule>
  </conditionalFormatting>
  <conditionalFormatting sqref="D1696">
    <cfRule type="expression" dxfId="5" priority="20" stopIfTrue="1">
      <formula>$A1696&lt;&gt;""</formula>
    </cfRule>
  </conditionalFormatting>
  <conditionalFormatting sqref="H1699:H1706">
    <cfRule type="expression" dxfId="4" priority="11" stopIfTrue="1">
      <formula>$A1699&lt;&gt;""</formula>
    </cfRule>
  </conditionalFormatting>
  <conditionalFormatting sqref="I1699">
    <cfRule type="expression" dxfId="3" priority="17" stopIfTrue="1">
      <formula>$A1699&lt;&gt;""</formula>
    </cfRule>
  </conditionalFormatting>
  <conditionalFormatting sqref="I1701:I1706 A1704:G1706">
    <cfRule type="expression" dxfId="2" priority="12" stopIfTrue="1">
      <formula>$A1701&lt;&gt;""</formula>
    </cfRule>
  </conditionalFormatting>
  <conditionalFormatting sqref="J1598:J1603">
    <cfRule type="expression" dxfId="1" priority="7" stopIfTrue="1">
      <formula>$A1598&lt;&gt;""</formula>
    </cfRule>
  </conditionalFormatting>
  <conditionalFormatting sqref="J1692:J1709">
    <cfRule type="expression" dxfId="0" priority="10" stopIfTrue="1">
      <formula>$A1692&lt;&gt;""</formula>
    </cfRule>
  </conditionalFormatting>
  <dataValidations count="15">
    <dataValidation type="date" allowBlank="1" showInputMessage="1" showErrorMessage="1" sqref="D102:E102 D4987:E65522 D106:E106" xr:uid="{F5059AEA-A0D8-4B20-9D3C-8B76D9C427E6}">
      <formula1>42370</formula1>
      <formula2>42735</formula2>
    </dataValidation>
    <dataValidation type="list" allowBlank="1" sqref="F1713:F4986" xr:uid="{255B499D-B3E6-47A9-A857-DBFE56F071D9}">
      <formula1>$F$96:$F$99</formula1>
    </dataValidation>
    <dataValidation allowBlank="1" sqref="G1571 G1526 G1653:G1654 G1658 G1612:G1616 G1643 G1672:G1674 G1637 G1630 G1651 G1626:G1628 G1670 G1538:G1569 G1621:G1624 G1685:G1687 G1689 G1691 G1693:G1694 G1696 G1698 G1702 G1704:G1706 G1590:G1609 G107:G1481 G1710:G4986" xr:uid="{B36265DD-F5DD-4F0A-AD93-4A0388363C0B}"/>
    <dataValidation type="list" allowBlank="1" showInputMessage="1" showErrorMessage="1" errorTitle="Chyba !" error="zadajte (vyberte zo zoznamu) platný analytický kód podľa nápovedy k bunke I104" sqref="J1567 J1569 J1571 J1590:J1595 J1597 J1604 J1607:J1609 J1538:J1562 J1670:J1671 J1620:J1624 J1685 J1688 J1691 J1710:J1711 J107:J1480 J1713:J9986" xr:uid="{071F420F-A599-4F3D-AF2C-7259B8CAF30B}">
      <formula1>"1,2,3,4,5,10,99"</formula1>
    </dataValidation>
    <dataValidation type="list" allowBlank="1" showInputMessage="1" showErrorMessage="1" sqref="A1713:A4986" xr:uid="{540C0DA9-E9CD-4805-B659-E67C1C32B21C}">
      <formula1>OFFSET($A$1,0,0,$B$3,1)</formula1>
    </dataValidation>
    <dataValidation type="list" allowBlank="1" showInputMessage="1" showErrorMessage="1" sqref="A107:A1712" xr:uid="{4E7CBB4F-012B-483F-967A-BBCD572994F2}">
      <formula1>OFFSET($A$1,0,0,$B$2,1)</formula1>
    </dataValidation>
    <dataValidation type="list" allowBlank="1" sqref="F1672:F1674 F1686" xr:uid="{D24BFD29-9449-4247-A438-F04FFBF036B2}">
      <formula1>$F$78:$F$81</formula1>
    </dataValidation>
    <dataValidation type="list" allowBlank="1" sqref="F1658 F1689" xr:uid="{2B9DFA6B-2EA1-4B41-9B74-1E33EC0E837C}">
      <formula1>$F$88:$F$91</formula1>
    </dataValidation>
    <dataValidation type="list" allowBlank="1" sqref="F1653:F1654" xr:uid="{6FAC6168-BD9A-4608-8A9B-9177F41BAD99}">
      <formula1>$F$83:$F$86</formula1>
    </dataValidation>
    <dataValidation type="list" allowBlank="1" sqref="F1567:F1569 F1710:F1711 F1704:F1706 F1691 F1687 F1612:F1623 F1538:F1565 F1571 F1534 F107:F542 F1626:F1628 F1641:F1642 F1635 F1650:F1651 F1659:F1660 F1519 F544:F555 F1590:F1609 F557:F1480" xr:uid="{66DB4052-061F-4820-B4DA-A8BE254235B9}">
      <formula1>$F$93:$F$96</formula1>
    </dataValidation>
    <dataValidation type="list" allowBlank="1" sqref="F1702" xr:uid="{DB557CAE-1E1F-457D-BCF5-BA4B53876060}">
      <formula1>$F$71:$F$74</formula1>
    </dataValidation>
    <dataValidation type="list" allowBlank="1" sqref="F1698" xr:uid="{C6443529-C75E-4AF5-A6F7-BED3ED4CBCCA}">
      <formula1>$F$64:$F$67</formula1>
    </dataValidation>
    <dataValidation type="list" allowBlank="1" sqref="F1693:F1694 F1696" xr:uid="{55EBA9A2-7F03-44F5-A9CC-1B5742326AC0}">
      <formula1>$F$65:$F$68</formula1>
    </dataValidation>
    <dataValidation type="list" allowBlank="1" sqref="F1685" xr:uid="{F4C4BB36-3609-48A5-9FF2-798E21A1F0A8}">
      <formula1>$F$68:$F$71</formula1>
    </dataValidation>
    <dataValidation type="list" allowBlank="1" sqref="F1712" xr:uid="{9F7D4BE4-4226-48AB-827E-0D23B1599EA1}">
      <formula1>$F$55:$F$58</formula1>
    </dataValidation>
  </dataValidations>
  <printOptions verticalCentered="1"/>
  <pageMargins left="0.19685039370078741" right="0.19685039370078741" top="0.47244094488188981" bottom="0.47244094488188981" header="0.31496062992125984" footer="0.31496062992125984"/>
  <pageSetup paperSize="9" scale="7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2095500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c r="A1" s="162" t="s">
        <v>408</v>
      </c>
      <c r="B1" s="163" t="s">
        <v>409</v>
      </c>
      <c r="C1" s="163" t="s">
        <v>410</v>
      </c>
      <c r="D1" s="163" t="s">
        <v>411</v>
      </c>
      <c r="E1" s="163" t="s">
        <v>412</v>
      </c>
      <c r="F1" s="163" t="s">
        <v>413</v>
      </c>
      <c r="G1" s="163" t="s">
        <v>414</v>
      </c>
      <c r="H1" s="163" t="s">
        <v>415</v>
      </c>
      <c r="I1" s="163" t="s">
        <v>416</v>
      </c>
      <c r="J1" s="163" t="s">
        <v>417</v>
      </c>
      <c r="K1" s="163" t="s">
        <v>418</v>
      </c>
      <c r="L1" s="164" t="s">
        <v>419</v>
      </c>
      <c r="M1" s="272" t="s">
        <v>2246</v>
      </c>
      <c r="N1" s="272" t="s">
        <v>2993</v>
      </c>
      <c r="O1" s="272" t="s">
        <v>420</v>
      </c>
      <c r="P1" s="272" t="s">
        <v>421</v>
      </c>
    </row>
    <row r="2" spans="1:18" s="213" customFormat="1">
      <c r="A2" s="203" t="s">
        <v>2247</v>
      </c>
      <c r="B2" s="283" t="s">
        <v>2248</v>
      </c>
      <c r="C2" s="283" t="s">
        <v>422</v>
      </c>
      <c r="D2" s="283" t="s">
        <v>2249</v>
      </c>
      <c r="E2" s="283" t="s">
        <v>429</v>
      </c>
      <c r="F2" s="283" t="s">
        <v>440</v>
      </c>
      <c r="G2" s="283" t="s">
        <v>2250</v>
      </c>
      <c r="H2" s="283" t="s">
        <v>2251</v>
      </c>
      <c r="I2" s="283" t="s">
        <v>2252</v>
      </c>
      <c r="J2" s="283" t="s">
        <v>424</v>
      </c>
      <c r="K2" s="283" t="s">
        <v>2252</v>
      </c>
      <c r="L2" s="284">
        <v>421905859671</v>
      </c>
      <c r="M2" s="283" t="s">
        <v>2253</v>
      </c>
      <c r="N2" s="283"/>
      <c r="O2" s="283"/>
      <c r="P2" s="283"/>
      <c r="R2" s="274"/>
    </row>
    <row r="3" spans="1:18" s="213" customFormat="1">
      <c r="A3" s="203" t="s">
        <v>2254</v>
      </c>
      <c r="B3" s="283" t="s">
        <v>2255</v>
      </c>
      <c r="C3" s="283" t="s">
        <v>422</v>
      </c>
      <c r="D3" s="283" t="s">
        <v>2256</v>
      </c>
      <c r="E3" s="283" t="s">
        <v>2257</v>
      </c>
      <c r="F3" s="283" t="s">
        <v>1768</v>
      </c>
      <c r="G3" s="283" t="s">
        <v>2258</v>
      </c>
      <c r="H3" s="283" t="s">
        <v>2259</v>
      </c>
      <c r="I3" s="283" t="s">
        <v>2260</v>
      </c>
      <c r="J3" s="283" t="s">
        <v>424</v>
      </c>
      <c r="K3" s="283" t="s">
        <v>2261</v>
      </c>
      <c r="L3" s="284">
        <v>421915992124</v>
      </c>
      <c r="M3" s="283" t="s">
        <v>2262</v>
      </c>
      <c r="N3" s="283"/>
      <c r="O3" s="283"/>
      <c r="P3" s="283"/>
      <c r="R3" s="274"/>
    </row>
    <row r="4" spans="1:18" s="213" customFormat="1">
      <c r="A4" s="203" t="s">
        <v>2263</v>
      </c>
      <c r="B4" s="283" t="s">
        <v>2264</v>
      </c>
      <c r="C4" s="283" t="s">
        <v>422</v>
      </c>
      <c r="D4" s="283" t="s">
        <v>2265</v>
      </c>
      <c r="E4" s="283" t="s">
        <v>2266</v>
      </c>
      <c r="F4" s="283" t="s">
        <v>2267</v>
      </c>
      <c r="G4" s="283" t="s">
        <v>2268</v>
      </c>
      <c r="H4" s="283" t="s">
        <v>2269</v>
      </c>
      <c r="I4" s="283" t="s">
        <v>2270</v>
      </c>
      <c r="J4" s="283" t="s">
        <v>424</v>
      </c>
      <c r="K4" s="283" t="s">
        <v>2270</v>
      </c>
      <c r="L4" s="284">
        <v>421905262613</v>
      </c>
      <c r="M4" s="283" t="s">
        <v>2271</v>
      </c>
      <c r="N4" s="283"/>
      <c r="O4" s="283"/>
      <c r="P4" s="283"/>
      <c r="R4" s="274"/>
    </row>
    <row r="5" spans="1:18" s="213" customFormat="1">
      <c r="A5" s="203" t="s">
        <v>2272</v>
      </c>
      <c r="B5" s="283" t="s">
        <v>2273</v>
      </c>
      <c r="C5" s="283" t="s">
        <v>422</v>
      </c>
      <c r="D5" s="283" t="s">
        <v>2274</v>
      </c>
      <c r="E5" s="283" t="s">
        <v>2275</v>
      </c>
      <c r="F5" s="283" t="s">
        <v>2276</v>
      </c>
      <c r="G5" s="283" t="s">
        <v>2277</v>
      </c>
      <c r="H5" s="283" t="s">
        <v>2278</v>
      </c>
      <c r="I5" s="283" t="s">
        <v>2279</v>
      </c>
      <c r="J5" s="283" t="s">
        <v>424</v>
      </c>
      <c r="K5" s="283" t="s">
        <v>2279</v>
      </c>
      <c r="L5" s="284">
        <v>421915064990</v>
      </c>
      <c r="M5" s="283" t="s">
        <v>2280</v>
      </c>
      <c r="N5" s="283"/>
      <c r="O5" s="283"/>
      <c r="P5" s="283"/>
      <c r="R5" s="274"/>
    </row>
    <row r="6" spans="1:18" s="213" customFormat="1">
      <c r="A6" s="203" t="s">
        <v>2281</v>
      </c>
      <c r="B6" s="283" t="s">
        <v>2282</v>
      </c>
      <c r="C6" s="283" t="s">
        <v>422</v>
      </c>
      <c r="D6" s="283" t="s">
        <v>2283</v>
      </c>
      <c r="E6" s="283" t="s">
        <v>429</v>
      </c>
      <c r="F6" s="283" t="s">
        <v>440</v>
      </c>
      <c r="G6" s="283" t="s">
        <v>2284</v>
      </c>
      <c r="H6" s="283" t="s">
        <v>2285</v>
      </c>
      <c r="I6" s="283" t="s">
        <v>2286</v>
      </c>
      <c r="J6" s="283" t="s">
        <v>424</v>
      </c>
      <c r="K6" s="283" t="s">
        <v>2286</v>
      </c>
      <c r="L6" s="284">
        <v>421908174487</v>
      </c>
      <c r="M6" s="283" t="s">
        <v>2287</v>
      </c>
      <c r="N6" s="283"/>
      <c r="O6" s="283"/>
      <c r="P6" s="283"/>
      <c r="R6" s="274"/>
    </row>
    <row r="7" spans="1:18" s="213" customFormat="1">
      <c r="A7" s="203" t="s">
        <v>2288</v>
      </c>
      <c r="B7" s="283" t="s">
        <v>2289</v>
      </c>
      <c r="C7" s="283" t="s">
        <v>422</v>
      </c>
      <c r="D7" s="283" t="s">
        <v>2290</v>
      </c>
      <c r="E7" s="283" t="s">
        <v>2291</v>
      </c>
      <c r="F7" s="283" t="s">
        <v>2292</v>
      </c>
      <c r="G7" s="283" t="s">
        <v>2293</v>
      </c>
      <c r="H7" s="283" t="s">
        <v>2294</v>
      </c>
      <c r="I7" s="283" t="s">
        <v>2295</v>
      </c>
      <c r="J7" s="283" t="s">
        <v>2296</v>
      </c>
      <c r="K7" s="283" t="s">
        <v>2297</v>
      </c>
      <c r="L7" s="284">
        <v>421911110504</v>
      </c>
      <c r="M7" s="283" t="s">
        <v>2298</v>
      </c>
      <c r="N7" s="283"/>
      <c r="O7" s="283"/>
      <c r="P7" s="283"/>
      <c r="R7" s="274"/>
    </row>
    <row r="8" spans="1:18" s="213" customFormat="1">
      <c r="A8" s="203" t="s">
        <v>2299</v>
      </c>
      <c r="B8" s="283" t="s">
        <v>2300</v>
      </c>
      <c r="C8" s="283" t="s">
        <v>2301</v>
      </c>
      <c r="D8" s="283" t="s">
        <v>2302</v>
      </c>
      <c r="E8" s="283" t="s">
        <v>2303</v>
      </c>
      <c r="F8" s="283" t="s">
        <v>449</v>
      </c>
      <c r="G8" s="283" t="s">
        <v>2304</v>
      </c>
      <c r="H8" s="283" t="s">
        <v>2305</v>
      </c>
      <c r="I8" s="283" t="s">
        <v>2306</v>
      </c>
      <c r="J8" s="283" t="s">
        <v>2307</v>
      </c>
      <c r="K8" s="283" t="s">
        <v>2306</v>
      </c>
      <c r="L8" s="284">
        <v>421905625637</v>
      </c>
      <c r="M8" s="283" t="s">
        <v>2308</v>
      </c>
      <c r="N8" s="283"/>
      <c r="O8" s="283"/>
      <c r="P8" s="283"/>
      <c r="R8" s="274"/>
    </row>
    <row r="9" spans="1:18" s="213" customFormat="1">
      <c r="A9" s="203" t="s">
        <v>2309</v>
      </c>
      <c r="B9" s="283" t="s">
        <v>2310</v>
      </c>
      <c r="C9" s="283" t="s">
        <v>422</v>
      </c>
      <c r="D9" s="283" t="s">
        <v>2311</v>
      </c>
      <c r="E9" s="283" t="s">
        <v>2312</v>
      </c>
      <c r="F9" s="283" t="s">
        <v>2313</v>
      </c>
      <c r="G9" s="283" t="s">
        <v>2314</v>
      </c>
      <c r="H9" s="283" t="s">
        <v>2315</v>
      </c>
      <c r="I9" s="283" t="s">
        <v>2316</v>
      </c>
      <c r="J9" s="283" t="s">
        <v>424</v>
      </c>
      <c r="K9" s="283" t="s">
        <v>2317</v>
      </c>
      <c r="L9" s="284">
        <v>421904567820</v>
      </c>
      <c r="M9" s="283" t="s">
        <v>2318</v>
      </c>
      <c r="N9" s="283"/>
      <c r="O9" s="283"/>
      <c r="P9" s="283"/>
      <c r="R9" s="274"/>
    </row>
    <row r="10" spans="1:18" s="213" customFormat="1" ht="11.5" customHeight="1">
      <c r="A10" s="198" t="s">
        <v>1675</v>
      </c>
      <c r="B10" s="199" t="s">
        <v>1676</v>
      </c>
      <c r="C10" s="200" t="s">
        <v>422</v>
      </c>
      <c r="D10" s="199" t="s">
        <v>1677</v>
      </c>
      <c r="E10" s="199" t="s">
        <v>597</v>
      </c>
      <c r="F10" s="199" t="s">
        <v>598</v>
      </c>
      <c r="G10" s="263" t="s">
        <v>1678</v>
      </c>
      <c r="H10" s="263" t="s">
        <v>1679</v>
      </c>
      <c r="I10" s="273" t="s">
        <v>1680</v>
      </c>
      <c r="J10" s="199" t="s">
        <v>426</v>
      </c>
      <c r="K10" s="273" t="s">
        <v>1681</v>
      </c>
      <c r="L10" s="201">
        <v>421903471398</v>
      </c>
      <c r="M10" s="199" t="s">
        <v>1682</v>
      </c>
      <c r="N10" s="199"/>
      <c r="O10" s="199"/>
      <c r="P10" s="199"/>
      <c r="R10" s="274"/>
    </row>
    <row r="11" spans="1:18" s="213" customFormat="1">
      <c r="A11" s="203" t="s">
        <v>1683</v>
      </c>
      <c r="B11" s="283" t="s">
        <v>1684</v>
      </c>
      <c r="C11" s="283" t="s">
        <v>422</v>
      </c>
      <c r="D11" s="283" t="s">
        <v>1685</v>
      </c>
      <c r="E11" s="283" t="s">
        <v>429</v>
      </c>
      <c r="F11" s="283" t="s">
        <v>974</v>
      </c>
      <c r="G11" s="283" t="s">
        <v>1686</v>
      </c>
      <c r="H11" s="283" t="s">
        <v>1687</v>
      </c>
      <c r="I11" s="283" t="s">
        <v>1688</v>
      </c>
      <c r="J11" s="283" t="s">
        <v>1706</v>
      </c>
      <c r="K11" s="283" t="s">
        <v>1689</v>
      </c>
      <c r="L11" s="284">
        <v>421910953832</v>
      </c>
      <c r="M11" s="283" t="s">
        <v>1690</v>
      </c>
      <c r="N11" s="283"/>
      <c r="O11" s="283"/>
      <c r="P11" s="283"/>
      <c r="R11" s="274"/>
    </row>
    <row r="12" spans="1:18" s="213" customFormat="1">
      <c r="A12" s="203" t="s">
        <v>1691</v>
      </c>
      <c r="B12" s="283" t="s">
        <v>1692</v>
      </c>
      <c r="C12" s="283" t="s">
        <v>422</v>
      </c>
      <c r="D12" s="283" t="s">
        <v>473</v>
      </c>
      <c r="E12" s="283" t="s">
        <v>429</v>
      </c>
      <c r="F12" s="283" t="s">
        <v>474</v>
      </c>
      <c r="G12" s="283" t="s">
        <v>1693</v>
      </c>
      <c r="H12" s="283" t="s">
        <v>1694</v>
      </c>
      <c r="I12" s="283" t="s">
        <v>1695</v>
      </c>
      <c r="J12" s="283" t="s">
        <v>424</v>
      </c>
      <c r="K12" s="283" t="s">
        <v>1695</v>
      </c>
      <c r="L12" s="284">
        <v>421911244266</v>
      </c>
      <c r="M12" s="283" t="s">
        <v>1696</v>
      </c>
      <c r="N12" s="283"/>
      <c r="O12" s="283"/>
      <c r="P12" s="283"/>
      <c r="R12" s="274"/>
    </row>
    <row r="13" spans="1:18" s="213" customFormat="1">
      <c r="A13" s="203" t="s">
        <v>2319</v>
      </c>
      <c r="B13" s="283" t="s">
        <v>2320</v>
      </c>
      <c r="C13" s="283" t="s">
        <v>422</v>
      </c>
      <c r="D13" s="283" t="s">
        <v>2321</v>
      </c>
      <c r="E13" s="283" t="s">
        <v>429</v>
      </c>
      <c r="F13" s="283" t="s">
        <v>1921</v>
      </c>
      <c r="G13" s="283" t="s">
        <v>2322</v>
      </c>
      <c r="H13" s="283" t="s">
        <v>2323</v>
      </c>
      <c r="I13" s="283" t="s">
        <v>2324</v>
      </c>
      <c r="J13" s="283" t="s">
        <v>424</v>
      </c>
      <c r="K13" s="283" t="s">
        <v>2324</v>
      </c>
      <c r="L13" s="284">
        <v>421948780850</v>
      </c>
      <c r="M13" s="283" t="s">
        <v>2325</v>
      </c>
      <c r="N13" s="283"/>
      <c r="O13" s="283"/>
      <c r="P13" s="283"/>
      <c r="R13" s="274" t="str">
        <f>A13</f>
        <v>55184707</v>
      </c>
    </row>
    <row r="14" spans="1:18" s="213" customFormat="1">
      <c r="A14" s="203" t="s">
        <v>2326</v>
      </c>
      <c r="B14" s="283" t="s">
        <v>2327</v>
      </c>
      <c r="C14" s="283" t="s">
        <v>422</v>
      </c>
      <c r="D14" s="283" t="s">
        <v>2328</v>
      </c>
      <c r="E14" s="283" t="s">
        <v>1767</v>
      </c>
      <c r="F14" s="283" t="s">
        <v>1768</v>
      </c>
      <c r="G14" s="283" t="s">
        <v>2329</v>
      </c>
      <c r="H14" s="283" t="s">
        <v>2330</v>
      </c>
      <c r="I14" s="283" t="s">
        <v>2331</v>
      </c>
      <c r="J14" s="283" t="s">
        <v>424</v>
      </c>
      <c r="K14" s="283" t="s">
        <v>2331</v>
      </c>
      <c r="L14" s="284">
        <v>421918706450</v>
      </c>
      <c r="M14" s="283" t="s">
        <v>2332</v>
      </c>
      <c r="N14" s="283"/>
      <c r="O14" s="283"/>
      <c r="P14" s="283"/>
      <c r="R14" s="274" t="str">
        <f>A14</f>
        <v>35629827</v>
      </c>
    </row>
    <row r="15" spans="1:18" s="213" customFormat="1">
      <c r="A15" s="203" t="s">
        <v>2333</v>
      </c>
      <c r="B15" s="283" t="s">
        <v>2334</v>
      </c>
      <c r="C15" s="283" t="s">
        <v>422</v>
      </c>
      <c r="D15" s="283" t="s">
        <v>2335</v>
      </c>
      <c r="E15" s="283" t="s">
        <v>501</v>
      </c>
      <c r="F15" s="283" t="s">
        <v>502</v>
      </c>
      <c r="G15" s="283" t="s">
        <v>2336</v>
      </c>
      <c r="H15" s="283" t="s">
        <v>2337</v>
      </c>
      <c r="I15" s="283" t="s">
        <v>2338</v>
      </c>
      <c r="J15" s="283" t="s">
        <v>424</v>
      </c>
      <c r="K15" s="283" t="s">
        <v>2338</v>
      </c>
      <c r="L15" s="284">
        <v>421905442262</v>
      </c>
      <c r="M15" s="283" t="s">
        <v>2339</v>
      </c>
      <c r="N15" s="283"/>
      <c r="O15" s="283"/>
      <c r="P15" s="283"/>
      <c r="R15" s="274" t="str">
        <f>A15</f>
        <v>37963091</v>
      </c>
    </row>
    <row r="16" spans="1:18">
      <c r="A16" s="203" t="s">
        <v>2340</v>
      </c>
      <c r="B16" s="283" t="s">
        <v>2341</v>
      </c>
      <c r="C16" s="283" t="s">
        <v>422</v>
      </c>
      <c r="D16" s="283" t="s">
        <v>2342</v>
      </c>
      <c r="E16" s="283" t="s">
        <v>430</v>
      </c>
      <c r="F16" s="283" t="s">
        <v>724</v>
      </c>
      <c r="G16" s="283" t="s">
        <v>2343</v>
      </c>
      <c r="H16" s="283" t="s">
        <v>2344</v>
      </c>
      <c r="I16" s="283" t="s">
        <v>2345</v>
      </c>
      <c r="J16" s="283" t="s">
        <v>424</v>
      </c>
      <c r="K16" s="283" t="s">
        <v>2345</v>
      </c>
      <c r="L16" s="284">
        <v>421907188019</v>
      </c>
      <c r="M16" s="283" t="s">
        <v>2346</v>
      </c>
      <c r="N16" s="283"/>
      <c r="O16" s="283"/>
      <c r="P16" s="283"/>
      <c r="Q16" s="213"/>
      <c r="R16" s="274" t="str">
        <f>A16</f>
        <v>42220971</v>
      </c>
    </row>
    <row r="17" spans="1:18">
      <c r="A17" s="203" t="s">
        <v>2347</v>
      </c>
      <c r="B17" s="283" t="s">
        <v>2348</v>
      </c>
      <c r="C17" s="283" t="s">
        <v>422</v>
      </c>
      <c r="D17" s="283" t="s">
        <v>2349</v>
      </c>
      <c r="E17" s="283" t="s">
        <v>2350</v>
      </c>
      <c r="F17" s="283" t="s">
        <v>2351</v>
      </c>
      <c r="G17" s="283" t="s">
        <v>2352</v>
      </c>
      <c r="H17" s="283" t="s">
        <v>2353</v>
      </c>
      <c r="I17" s="283" t="s">
        <v>2354</v>
      </c>
      <c r="J17" s="283" t="s">
        <v>424</v>
      </c>
      <c r="K17" s="283" t="s">
        <v>2354</v>
      </c>
      <c r="L17" s="284">
        <v>421905508129</v>
      </c>
      <c r="M17" s="283" t="s">
        <v>2355</v>
      </c>
      <c r="N17" s="283"/>
      <c r="O17" s="283"/>
      <c r="P17" s="283"/>
      <c r="Q17" s="213"/>
      <c r="R17" s="274" t="str">
        <f t="shared" ref="R17:R77" si="0">A17</f>
        <v>42180309</v>
      </c>
    </row>
    <row r="18" spans="1:18">
      <c r="A18" s="203" t="s">
        <v>2356</v>
      </c>
      <c r="B18" s="283" t="s">
        <v>2357</v>
      </c>
      <c r="C18" s="283" t="s">
        <v>422</v>
      </c>
      <c r="D18" s="283" t="s">
        <v>2358</v>
      </c>
      <c r="E18" s="283" t="s">
        <v>944</v>
      </c>
      <c r="F18" s="283" t="s">
        <v>945</v>
      </c>
      <c r="G18" s="283" t="s">
        <v>2359</v>
      </c>
      <c r="H18" s="283" t="s">
        <v>2360</v>
      </c>
      <c r="I18" s="283" t="s">
        <v>2361</v>
      </c>
      <c r="J18" s="283" t="s">
        <v>437</v>
      </c>
      <c r="K18" s="283" t="s">
        <v>2362</v>
      </c>
      <c r="L18" s="284">
        <v>421911545054</v>
      </c>
      <c r="M18" s="283" t="s">
        <v>2363</v>
      </c>
      <c r="N18" s="283"/>
      <c r="O18" s="283"/>
      <c r="P18" s="283"/>
      <c r="Q18" s="213"/>
      <c r="R18" s="274"/>
    </row>
    <row r="19" spans="1:18">
      <c r="A19" s="203" t="s">
        <v>2364</v>
      </c>
      <c r="B19" s="283" t="s">
        <v>2365</v>
      </c>
      <c r="C19" s="283" t="s">
        <v>2301</v>
      </c>
      <c r="D19" s="283" t="s">
        <v>2366</v>
      </c>
      <c r="E19" s="283" t="s">
        <v>429</v>
      </c>
      <c r="F19" s="283" t="s">
        <v>436</v>
      </c>
      <c r="G19" s="283" t="s">
        <v>2367</v>
      </c>
      <c r="H19" s="283" t="s">
        <v>2368</v>
      </c>
      <c r="I19" s="283" t="s">
        <v>2369</v>
      </c>
      <c r="J19" s="283" t="s">
        <v>2307</v>
      </c>
      <c r="K19" s="283" t="s">
        <v>2369</v>
      </c>
      <c r="L19" s="284">
        <v>421907510189</v>
      </c>
      <c r="M19" s="283" t="s">
        <v>2370</v>
      </c>
      <c r="N19" s="283"/>
      <c r="O19" s="283"/>
      <c r="P19" s="283"/>
      <c r="Q19" s="213"/>
      <c r="R19" s="274" t="str">
        <f t="shared" si="0"/>
        <v>51972042</v>
      </c>
    </row>
    <row r="20" spans="1:18">
      <c r="A20" s="198" t="s">
        <v>1373</v>
      </c>
      <c r="B20" s="199" t="s">
        <v>1374</v>
      </c>
      <c r="C20" s="200" t="s">
        <v>422</v>
      </c>
      <c r="D20" s="199" t="s">
        <v>1375</v>
      </c>
      <c r="E20" s="199" t="s">
        <v>429</v>
      </c>
      <c r="F20" s="199" t="s">
        <v>425</v>
      </c>
      <c r="G20" s="263" t="s">
        <v>1376</v>
      </c>
      <c r="H20" s="263" t="s">
        <v>1377</v>
      </c>
      <c r="I20" s="273" t="s">
        <v>1378</v>
      </c>
      <c r="J20" s="199" t="s">
        <v>426</v>
      </c>
      <c r="K20" s="273" t="s">
        <v>1379</v>
      </c>
      <c r="L20" s="201">
        <v>421911370554</v>
      </c>
      <c r="M20" s="199" t="s">
        <v>1380</v>
      </c>
      <c r="N20" s="199"/>
      <c r="O20" s="199"/>
      <c r="P20" s="199"/>
      <c r="Q20" s="213"/>
      <c r="R20" s="274" t="str">
        <f t="shared" si="0"/>
        <v>42254388</v>
      </c>
    </row>
    <row r="21" spans="1:18">
      <c r="A21" s="203" t="s">
        <v>2371</v>
      </c>
      <c r="B21" s="283" t="s">
        <v>2372</v>
      </c>
      <c r="C21" s="283" t="s">
        <v>422</v>
      </c>
      <c r="D21" s="283" t="s">
        <v>2373</v>
      </c>
      <c r="E21" s="283" t="s">
        <v>2374</v>
      </c>
      <c r="F21" s="283" t="s">
        <v>2375</v>
      </c>
      <c r="G21" s="283" t="s">
        <v>2376</v>
      </c>
      <c r="H21" s="283" t="s">
        <v>2377</v>
      </c>
      <c r="I21" s="283" t="s">
        <v>2378</v>
      </c>
      <c r="J21" s="283" t="s">
        <v>424</v>
      </c>
      <c r="K21" s="283" t="s">
        <v>2378</v>
      </c>
      <c r="L21" s="284">
        <v>421903945335</v>
      </c>
      <c r="M21" s="283" t="s">
        <v>2379</v>
      </c>
      <c r="N21" s="283"/>
      <c r="O21" s="283"/>
      <c r="P21" s="283"/>
      <c r="Q21" s="213"/>
      <c r="R21" s="274"/>
    </row>
    <row r="22" spans="1:18">
      <c r="A22" s="203" t="s">
        <v>2380</v>
      </c>
      <c r="B22" s="283" t="s">
        <v>2381</v>
      </c>
      <c r="C22" s="283" t="s">
        <v>422</v>
      </c>
      <c r="D22" s="283" t="s">
        <v>2382</v>
      </c>
      <c r="E22" s="283" t="s">
        <v>1873</v>
      </c>
      <c r="F22" s="283" t="s">
        <v>1874</v>
      </c>
      <c r="G22" s="283" t="s">
        <v>2383</v>
      </c>
      <c r="H22" s="283" t="s">
        <v>2384</v>
      </c>
      <c r="I22" s="283" t="s">
        <v>2385</v>
      </c>
      <c r="J22" s="283" t="s">
        <v>424</v>
      </c>
      <c r="K22" s="283" t="s">
        <v>2385</v>
      </c>
      <c r="L22" s="284">
        <v>421903604195</v>
      </c>
      <c r="M22" s="283" t="s">
        <v>2386</v>
      </c>
      <c r="N22" s="283"/>
      <c r="O22" s="283"/>
      <c r="P22" s="283"/>
      <c r="Q22" s="213"/>
      <c r="R22" s="274" t="str">
        <f t="shared" si="0"/>
        <v>42103711</v>
      </c>
    </row>
    <row r="23" spans="1:18">
      <c r="A23" s="203" t="s">
        <v>2387</v>
      </c>
      <c r="B23" s="283" t="s">
        <v>2388</v>
      </c>
      <c r="C23" s="283" t="s">
        <v>422</v>
      </c>
      <c r="D23" s="283" t="s">
        <v>2389</v>
      </c>
      <c r="E23" s="283" t="s">
        <v>429</v>
      </c>
      <c r="F23" s="283" t="s">
        <v>2390</v>
      </c>
      <c r="G23" s="283" t="s">
        <v>2391</v>
      </c>
      <c r="H23" s="283" t="s">
        <v>2392</v>
      </c>
      <c r="I23" s="283" t="s">
        <v>2393</v>
      </c>
      <c r="J23" s="283" t="s">
        <v>424</v>
      </c>
      <c r="K23" s="283" t="s">
        <v>2393</v>
      </c>
      <c r="L23" s="284">
        <v>421905613897</v>
      </c>
      <c r="M23" s="283" t="s">
        <v>2394</v>
      </c>
      <c r="N23" s="283"/>
      <c r="O23" s="283"/>
      <c r="P23" s="283"/>
      <c r="Q23" s="213"/>
      <c r="R23" s="274"/>
    </row>
    <row r="24" spans="1:18">
      <c r="A24" s="203" t="s">
        <v>2395</v>
      </c>
      <c r="B24" s="283" t="s">
        <v>2396</v>
      </c>
      <c r="C24" s="283" t="s">
        <v>422</v>
      </c>
      <c r="D24" s="283" t="s">
        <v>2397</v>
      </c>
      <c r="E24" s="283" t="s">
        <v>2398</v>
      </c>
      <c r="F24" s="283" t="s">
        <v>2399</v>
      </c>
      <c r="G24" s="283" t="s">
        <v>2400</v>
      </c>
      <c r="H24" s="283" t="s">
        <v>2401</v>
      </c>
      <c r="I24" s="283" t="s">
        <v>2402</v>
      </c>
      <c r="J24" s="283" t="s">
        <v>424</v>
      </c>
      <c r="K24" s="283" t="s">
        <v>2402</v>
      </c>
      <c r="L24" s="284">
        <v>421905837809</v>
      </c>
      <c r="M24" s="283" t="s">
        <v>2403</v>
      </c>
      <c r="N24" s="283"/>
      <c r="O24" s="283"/>
      <c r="P24" s="283"/>
      <c r="Q24" s="213"/>
      <c r="R24" s="274"/>
    </row>
    <row r="25" spans="1:18">
      <c r="A25" s="203" t="s">
        <v>2404</v>
      </c>
      <c r="B25" s="283" t="s">
        <v>2405</v>
      </c>
      <c r="C25" s="283" t="s">
        <v>422</v>
      </c>
      <c r="D25" s="283" t="s">
        <v>2406</v>
      </c>
      <c r="E25" s="283" t="s">
        <v>2350</v>
      </c>
      <c r="F25" s="283" t="s">
        <v>825</v>
      </c>
      <c r="G25" s="283" t="s">
        <v>2407</v>
      </c>
      <c r="H25" s="283" t="s">
        <v>2408</v>
      </c>
      <c r="I25" s="283" t="s">
        <v>2409</v>
      </c>
      <c r="J25" s="283" t="s">
        <v>424</v>
      </c>
      <c r="K25" s="283" t="s">
        <v>2409</v>
      </c>
      <c r="L25" s="284">
        <v>421903434035</v>
      </c>
      <c r="M25" s="283" t="s">
        <v>2410</v>
      </c>
      <c r="N25" s="283"/>
      <c r="O25" s="283"/>
      <c r="P25" s="283"/>
      <c r="Q25" s="213"/>
      <c r="R25" s="274" t="str">
        <f t="shared" si="0"/>
        <v>42258014</v>
      </c>
    </row>
    <row r="26" spans="1:18">
      <c r="A26" s="203" t="s">
        <v>2411</v>
      </c>
      <c r="B26" s="283" t="s">
        <v>2412</v>
      </c>
      <c r="C26" s="283" t="s">
        <v>422</v>
      </c>
      <c r="D26" s="283" t="s">
        <v>2413</v>
      </c>
      <c r="E26" s="283" t="s">
        <v>448</v>
      </c>
      <c r="F26" s="283" t="s">
        <v>449</v>
      </c>
      <c r="G26" s="283" t="s">
        <v>2414</v>
      </c>
      <c r="H26" s="283" t="s">
        <v>2415</v>
      </c>
      <c r="I26" s="283" t="s">
        <v>2416</v>
      </c>
      <c r="J26" s="283" t="s">
        <v>424</v>
      </c>
      <c r="K26" s="283" t="s">
        <v>2417</v>
      </c>
      <c r="L26" s="284">
        <v>421905323008</v>
      </c>
      <c r="M26" s="283" t="s">
        <v>2359</v>
      </c>
      <c r="N26" s="283"/>
      <c r="O26" s="283"/>
      <c r="P26" s="283"/>
      <c r="Q26" s="213"/>
      <c r="R26" s="274" t="str">
        <f t="shared" si="0"/>
        <v>42396841</v>
      </c>
    </row>
    <row r="27" spans="1:18">
      <c r="A27" s="198" t="s">
        <v>1697</v>
      </c>
      <c r="B27" s="199" t="s">
        <v>1698</v>
      </c>
      <c r="C27" s="200" t="s">
        <v>1699</v>
      </c>
      <c r="D27" s="199" t="s">
        <v>1700</v>
      </c>
      <c r="E27" s="199" t="s">
        <v>1701</v>
      </c>
      <c r="F27" s="199" t="s">
        <v>1702</v>
      </c>
      <c r="G27" s="263" t="s">
        <v>1703</v>
      </c>
      <c r="H27" s="263" t="s">
        <v>1704</v>
      </c>
      <c r="I27" s="273" t="s">
        <v>1705</v>
      </c>
      <c r="J27" s="199" t="s">
        <v>1706</v>
      </c>
      <c r="K27" s="273" t="s">
        <v>1705</v>
      </c>
      <c r="L27" s="201">
        <v>421904760660</v>
      </c>
      <c r="M27" s="199" t="s">
        <v>2418</v>
      </c>
      <c r="N27" s="199"/>
      <c r="O27" s="199"/>
      <c r="P27" s="199"/>
      <c r="Q27" s="213"/>
      <c r="R27" s="274" t="str">
        <f t="shared" si="0"/>
        <v>53939042</v>
      </c>
    </row>
    <row r="28" spans="1:18">
      <c r="A28" s="203" t="s">
        <v>2419</v>
      </c>
      <c r="B28" s="283" t="s">
        <v>2420</v>
      </c>
      <c r="C28" s="283" t="s">
        <v>422</v>
      </c>
      <c r="D28" s="283" t="s">
        <v>2421</v>
      </c>
      <c r="E28" s="283" t="s">
        <v>2060</v>
      </c>
      <c r="F28" s="283" t="s">
        <v>2061</v>
      </c>
      <c r="G28" s="283" t="s">
        <v>2422</v>
      </c>
      <c r="H28" s="283" t="s">
        <v>2423</v>
      </c>
      <c r="I28" s="283" t="s">
        <v>2424</v>
      </c>
      <c r="J28" s="283" t="s">
        <v>424</v>
      </c>
      <c r="K28" s="283" t="s">
        <v>2424</v>
      </c>
      <c r="L28" s="284">
        <v>421903757165</v>
      </c>
      <c r="M28" s="283" t="s">
        <v>2425</v>
      </c>
      <c r="N28" s="283"/>
      <c r="O28" s="283"/>
      <c r="P28" s="283"/>
      <c r="Q28" s="213"/>
      <c r="R28" s="274"/>
    </row>
    <row r="29" spans="1:18">
      <c r="A29" s="203" t="s">
        <v>2426</v>
      </c>
      <c r="B29" s="283" t="s">
        <v>2427</v>
      </c>
      <c r="C29" s="283" t="s">
        <v>2301</v>
      </c>
      <c r="D29" s="283" t="s">
        <v>2428</v>
      </c>
      <c r="E29" s="283" t="s">
        <v>2429</v>
      </c>
      <c r="F29" s="283" t="s">
        <v>2430</v>
      </c>
      <c r="G29" s="283" t="s">
        <v>2359</v>
      </c>
      <c r="H29" s="283" t="s">
        <v>2431</v>
      </c>
      <c r="I29" s="283" t="s">
        <v>2432</v>
      </c>
      <c r="J29" s="283" t="s">
        <v>2307</v>
      </c>
      <c r="K29" s="283" t="s">
        <v>2359</v>
      </c>
      <c r="L29" s="284" t="s">
        <v>2359</v>
      </c>
      <c r="M29" s="283" t="s">
        <v>2359</v>
      </c>
      <c r="N29" s="283"/>
      <c r="O29" s="283"/>
      <c r="P29" s="283"/>
      <c r="Q29" s="213"/>
      <c r="R29" s="274" t="str">
        <f t="shared" si="0"/>
        <v>52798721</v>
      </c>
    </row>
    <row r="30" spans="1:18" ht="12.5">
      <c r="A30" s="198" t="s">
        <v>1707</v>
      </c>
      <c r="B30" s="199" t="s">
        <v>1708</v>
      </c>
      <c r="C30" s="200" t="s">
        <v>422</v>
      </c>
      <c r="D30" s="199" t="s">
        <v>1709</v>
      </c>
      <c r="E30" s="199" t="s">
        <v>1710</v>
      </c>
      <c r="F30" s="199" t="s">
        <v>1711</v>
      </c>
      <c r="G30" s="263" t="s">
        <v>1712</v>
      </c>
      <c r="H30" s="310" t="s">
        <v>2433</v>
      </c>
      <c r="I30" s="273" t="s">
        <v>1713</v>
      </c>
      <c r="J30" s="199" t="s">
        <v>424</v>
      </c>
      <c r="K30" s="273" t="s">
        <v>1713</v>
      </c>
      <c r="L30" s="201">
        <v>421905103966</v>
      </c>
      <c r="M30" s="199" t="s">
        <v>1714</v>
      </c>
      <c r="N30" s="199"/>
      <c r="O30" s="199"/>
      <c r="P30" s="199"/>
      <c r="Q30" s="213"/>
      <c r="R30" s="274" t="str">
        <f t="shared" si="0"/>
        <v>52489159</v>
      </c>
    </row>
    <row r="31" spans="1:18">
      <c r="A31" s="198" t="s">
        <v>1715</v>
      </c>
      <c r="B31" s="199" t="s">
        <v>1716</v>
      </c>
      <c r="C31" s="200" t="s">
        <v>1717</v>
      </c>
      <c r="D31" s="199" t="s">
        <v>1718</v>
      </c>
      <c r="E31" s="199" t="s">
        <v>429</v>
      </c>
      <c r="F31" s="199" t="s">
        <v>1719</v>
      </c>
      <c r="G31" s="263" t="s">
        <v>1720</v>
      </c>
      <c r="H31" s="263" t="s">
        <v>1721</v>
      </c>
      <c r="I31" s="273" t="s">
        <v>1722</v>
      </c>
      <c r="J31" s="199" t="s">
        <v>1723</v>
      </c>
      <c r="K31" s="273"/>
      <c r="L31" s="201"/>
      <c r="M31" s="199" t="s">
        <v>1724</v>
      </c>
      <c r="N31" s="199"/>
      <c r="O31" s="199"/>
      <c r="P31" s="199"/>
      <c r="Q31" s="213"/>
      <c r="R31" s="274" t="str">
        <f t="shared" si="0"/>
        <v>00603481</v>
      </c>
    </row>
    <row r="32" spans="1:18">
      <c r="A32" s="198" t="s">
        <v>1725</v>
      </c>
      <c r="B32" s="199" t="s">
        <v>1726</v>
      </c>
      <c r="C32" s="200" t="s">
        <v>422</v>
      </c>
      <c r="D32" s="199" t="s">
        <v>1727</v>
      </c>
      <c r="E32" s="199" t="s">
        <v>423</v>
      </c>
      <c r="F32" s="199" t="s">
        <v>816</v>
      </c>
      <c r="G32" s="263" t="s">
        <v>1728</v>
      </c>
      <c r="H32" s="263" t="s">
        <v>1729</v>
      </c>
      <c r="I32" s="273" t="s">
        <v>1730</v>
      </c>
      <c r="J32" s="199" t="s">
        <v>426</v>
      </c>
      <c r="K32" s="273"/>
      <c r="L32" s="201"/>
      <c r="M32" s="199" t="s">
        <v>1731</v>
      </c>
      <c r="N32" s="199"/>
      <c r="O32" s="199"/>
      <c r="P32" s="199"/>
      <c r="Q32" s="213"/>
      <c r="R32" s="274" t="str">
        <f t="shared" si="0"/>
        <v>50879391</v>
      </c>
    </row>
    <row r="33" spans="1:18" ht="12.5">
      <c r="A33" s="198" t="s">
        <v>1732</v>
      </c>
      <c r="B33" s="199" t="s">
        <v>1733</v>
      </c>
      <c r="C33" s="200" t="s">
        <v>422</v>
      </c>
      <c r="D33" s="199" t="s">
        <v>1734</v>
      </c>
      <c r="E33" s="199" t="s">
        <v>427</v>
      </c>
      <c r="F33" s="199" t="s">
        <v>428</v>
      </c>
      <c r="G33" s="310" t="s">
        <v>1735</v>
      </c>
      <c r="H33" s="263" t="s">
        <v>1736</v>
      </c>
      <c r="I33" s="273" t="s">
        <v>1737</v>
      </c>
      <c r="J33" s="199" t="s">
        <v>2434</v>
      </c>
      <c r="K33" s="273" t="s">
        <v>1737</v>
      </c>
      <c r="L33" s="201">
        <v>421905819613</v>
      </c>
      <c r="M33" s="199" t="s">
        <v>1738</v>
      </c>
      <c r="N33" s="199"/>
      <c r="O33" s="199"/>
      <c r="P33" s="199"/>
      <c r="Q33" s="213"/>
      <c r="R33" s="274"/>
    </row>
    <row r="34" spans="1:18">
      <c r="A34" s="203" t="s">
        <v>2435</v>
      </c>
      <c r="B34" s="283" t="s">
        <v>2436</v>
      </c>
      <c r="C34" s="283" t="s">
        <v>422</v>
      </c>
      <c r="D34" s="283" t="s">
        <v>2437</v>
      </c>
      <c r="E34" s="283" t="s">
        <v>2438</v>
      </c>
      <c r="F34" s="283" t="s">
        <v>2439</v>
      </c>
      <c r="G34" s="283" t="s">
        <v>2440</v>
      </c>
      <c r="H34" s="283" t="s">
        <v>2441</v>
      </c>
      <c r="I34" s="283" t="s">
        <v>2442</v>
      </c>
      <c r="J34" s="283" t="s">
        <v>508</v>
      </c>
      <c r="K34" s="283" t="s">
        <v>2442</v>
      </c>
      <c r="L34" s="284">
        <v>421904481001</v>
      </c>
      <c r="M34" s="283" t="s">
        <v>2443</v>
      </c>
      <c r="N34" s="283"/>
      <c r="O34" s="283"/>
      <c r="P34" s="283"/>
      <c r="Q34" s="213"/>
      <c r="R34" s="274" t="str">
        <f t="shared" si="0"/>
        <v>42024536</v>
      </c>
    </row>
    <row r="35" spans="1:18">
      <c r="A35" s="203" t="s">
        <v>1739</v>
      </c>
      <c r="B35" s="283" t="s">
        <v>1740</v>
      </c>
      <c r="C35" s="283" t="s">
        <v>422</v>
      </c>
      <c r="D35" s="283" t="s">
        <v>1741</v>
      </c>
      <c r="E35" s="283" t="s">
        <v>433</v>
      </c>
      <c r="F35" s="283" t="s">
        <v>434</v>
      </c>
      <c r="G35" s="283" t="s">
        <v>1742</v>
      </c>
      <c r="H35" s="283" t="s">
        <v>1743</v>
      </c>
      <c r="I35" s="283" t="s">
        <v>1744</v>
      </c>
      <c r="J35" s="283" t="s">
        <v>1745</v>
      </c>
      <c r="K35" s="283" t="s">
        <v>1744</v>
      </c>
      <c r="L35" s="284">
        <v>421903655253</v>
      </c>
      <c r="M35" s="283" t="s">
        <v>1746</v>
      </c>
      <c r="N35" s="283"/>
      <c r="O35" s="283"/>
      <c r="P35" s="283"/>
      <c r="Q35" s="213"/>
      <c r="R35" s="274" t="str">
        <f t="shared" si="0"/>
        <v>51285193</v>
      </c>
    </row>
    <row r="36" spans="1:18">
      <c r="A36" s="203" t="s">
        <v>2444</v>
      </c>
      <c r="B36" s="283" t="s">
        <v>2445</v>
      </c>
      <c r="C36" s="283" t="s">
        <v>422</v>
      </c>
      <c r="D36" s="283" t="s">
        <v>2446</v>
      </c>
      <c r="E36" s="283" t="s">
        <v>433</v>
      </c>
      <c r="F36" s="283" t="s">
        <v>434</v>
      </c>
      <c r="G36" s="283" t="s">
        <v>2447</v>
      </c>
      <c r="H36" s="283" t="s">
        <v>2448</v>
      </c>
      <c r="I36" s="283" t="s">
        <v>2449</v>
      </c>
      <c r="J36" s="283" t="s">
        <v>424</v>
      </c>
      <c r="K36" s="283" t="s">
        <v>2449</v>
      </c>
      <c r="L36" s="284">
        <v>421908828982</v>
      </c>
      <c r="M36" s="283" t="s">
        <v>2450</v>
      </c>
      <c r="N36" s="283"/>
      <c r="O36" s="283"/>
      <c r="P36" s="283"/>
      <c r="Q36" s="213"/>
      <c r="R36" s="274" t="str">
        <f t="shared" si="0"/>
        <v>42103479</v>
      </c>
    </row>
    <row r="37" spans="1:18">
      <c r="A37" s="203" t="s">
        <v>2451</v>
      </c>
      <c r="B37" s="283" t="s">
        <v>2452</v>
      </c>
      <c r="C37" s="283" t="s">
        <v>2301</v>
      </c>
      <c r="D37" s="283" t="s">
        <v>2453</v>
      </c>
      <c r="E37" s="283" t="s">
        <v>2454</v>
      </c>
      <c r="F37" s="283" t="s">
        <v>2455</v>
      </c>
      <c r="G37" s="283" t="s">
        <v>2456</v>
      </c>
      <c r="H37" s="283" t="s">
        <v>2457</v>
      </c>
      <c r="I37" s="283" t="s">
        <v>2458</v>
      </c>
      <c r="J37" s="283" t="s">
        <v>2459</v>
      </c>
      <c r="K37" s="283" t="s">
        <v>2458</v>
      </c>
      <c r="L37" s="284">
        <v>421903141567</v>
      </c>
      <c r="M37" s="283" t="s">
        <v>2460</v>
      </c>
      <c r="N37" s="283"/>
      <c r="O37" s="283"/>
      <c r="P37" s="283"/>
      <c r="Q37" s="213"/>
      <c r="R37" s="274" t="str">
        <f t="shared" si="0"/>
        <v>47210125</v>
      </c>
    </row>
    <row r="38" spans="1:18" ht="12.5">
      <c r="A38" s="203" t="s">
        <v>1747</v>
      </c>
      <c r="B38" s="283" t="s">
        <v>1748</v>
      </c>
      <c r="C38" s="283" t="s">
        <v>422</v>
      </c>
      <c r="D38" s="283" t="s">
        <v>1749</v>
      </c>
      <c r="E38" s="283" t="s">
        <v>1750</v>
      </c>
      <c r="F38" s="283" t="s">
        <v>1751</v>
      </c>
      <c r="G38" s="311" t="s">
        <v>1752</v>
      </c>
      <c r="H38" s="283" t="s">
        <v>1753</v>
      </c>
      <c r="I38" s="283" t="s">
        <v>1754</v>
      </c>
      <c r="J38" s="283" t="s">
        <v>437</v>
      </c>
      <c r="K38" s="283" t="s">
        <v>1754</v>
      </c>
      <c r="L38" s="284">
        <v>421905262047</v>
      </c>
      <c r="M38" s="283" t="s">
        <v>1755</v>
      </c>
      <c r="N38" s="283"/>
      <c r="O38" s="283"/>
      <c r="P38" s="283"/>
      <c r="Q38" s="213"/>
      <c r="R38" s="274" t="str">
        <f t="shared" si="0"/>
        <v>42234425</v>
      </c>
    </row>
    <row r="39" spans="1:18">
      <c r="A39" s="203" t="s">
        <v>2461</v>
      </c>
      <c r="B39" s="283" t="s">
        <v>2462</v>
      </c>
      <c r="C39" s="283" t="s">
        <v>422</v>
      </c>
      <c r="D39" s="283" t="s">
        <v>2463</v>
      </c>
      <c r="E39" s="283" t="s">
        <v>944</v>
      </c>
      <c r="F39" s="283" t="s">
        <v>945</v>
      </c>
      <c r="G39" s="283" t="s">
        <v>2464</v>
      </c>
      <c r="H39" s="283" t="s">
        <v>2465</v>
      </c>
      <c r="I39" s="283" t="s">
        <v>2466</v>
      </c>
      <c r="J39" s="283" t="s">
        <v>424</v>
      </c>
      <c r="K39" s="283" t="s">
        <v>2466</v>
      </c>
      <c r="L39" s="284">
        <v>421907672006</v>
      </c>
      <c r="M39" s="283" t="s">
        <v>2467</v>
      </c>
      <c r="N39" s="283"/>
      <c r="O39" s="283"/>
      <c r="P39" s="283"/>
      <c r="Q39" s="213"/>
      <c r="R39" s="274" t="str">
        <f t="shared" si="0"/>
        <v>14222230</v>
      </c>
    </row>
    <row r="40" spans="1:18">
      <c r="A40" s="203" t="s">
        <v>1756</v>
      </c>
      <c r="B40" s="283" t="s">
        <v>1757</v>
      </c>
      <c r="C40" s="283" t="s">
        <v>422</v>
      </c>
      <c r="D40" s="283" t="s">
        <v>1758</v>
      </c>
      <c r="E40" s="283" t="s">
        <v>1759</v>
      </c>
      <c r="F40" s="283" t="s">
        <v>1760</v>
      </c>
      <c r="G40" s="283" t="s">
        <v>1761</v>
      </c>
      <c r="H40" s="283" t="s">
        <v>1762</v>
      </c>
      <c r="I40" s="283" t="s">
        <v>1763</v>
      </c>
      <c r="J40" s="283" t="s">
        <v>424</v>
      </c>
      <c r="K40" s="283" t="s">
        <v>1763</v>
      </c>
      <c r="L40" s="284">
        <v>421915178155</v>
      </c>
      <c r="M40" s="283" t="s">
        <v>1764</v>
      </c>
      <c r="N40" s="283"/>
      <c r="O40" s="283"/>
      <c r="P40" s="283"/>
      <c r="Q40" s="213"/>
      <c r="R40" s="274" t="str">
        <f t="shared" si="0"/>
        <v>00609153</v>
      </c>
    </row>
    <row r="41" spans="1:18">
      <c r="A41" s="203" t="s">
        <v>2468</v>
      </c>
      <c r="B41" s="283" t="s">
        <v>2469</v>
      </c>
      <c r="C41" s="283" t="s">
        <v>422</v>
      </c>
      <c r="D41" s="283" t="s">
        <v>2470</v>
      </c>
      <c r="E41" s="283" t="s">
        <v>2471</v>
      </c>
      <c r="F41" s="283" t="s">
        <v>2472</v>
      </c>
      <c r="G41" s="283" t="s">
        <v>2473</v>
      </c>
      <c r="H41" s="283" t="s">
        <v>2474</v>
      </c>
      <c r="I41" s="283" t="s">
        <v>2475</v>
      </c>
      <c r="J41" s="283" t="s">
        <v>424</v>
      </c>
      <c r="K41" s="283" t="s">
        <v>2476</v>
      </c>
      <c r="L41" s="284">
        <v>421903623498</v>
      </c>
      <c r="M41" s="283" t="s">
        <v>2477</v>
      </c>
      <c r="N41" s="283"/>
      <c r="O41" s="283"/>
      <c r="P41" s="283"/>
      <c r="Q41" s="213"/>
      <c r="R41" s="274" t="str">
        <f t="shared" si="0"/>
        <v>35533099</v>
      </c>
    </row>
    <row r="42" spans="1:18">
      <c r="A42" s="203" t="s">
        <v>2478</v>
      </c>
      <c r="B42" s="283" t="s">
        <v>2479</v>
      </c>
      <c r="C42" s="283" t="s">
        <v>422</v>
      </c>
      <c r="D42" s="283" t="s">
        <v>2480</v>
      </c>
      <c r="E42" s="283" t="s">
        <v>807</v>
      </c>
      <c r="F42" s="283" t="s">
        <v>808</v>
      </c>
      <c r="G42" s="283" t="s">
        <v>2481</v>
      </c>
      <c r="H42" s="283" t="s">
        <v>2482</v>
      </c>
      <c r="I42" s="283" t="s">
        <v>2483</v>
      </c>
      <c r="J42" s="283" t="s">
        <v>424</v>
      </c>
      <c r="K42" s="283" t="s">
        <v>2483</v>
      </c>
      <c r="L42" s="284">
        <v>421907450644</v>
      </c>
      <c r="M42" s="283" t="s">
        <v>2484</v>
      </c>
      <c r="N42" s="283"/>
      <c r="O42" s="283"/>
      <c r="P42" s="283"/>
      <c r="Q42" s="213"/>
      <c r="R42" s="274" t="str">
        <f t="shared" si="0"/>
        <v>42074355</v>
      </c>
    </row>
    <row r="43" spans="1:18">
      <c r="A43" s="203" t="s">
        <v>2485</v>
      </c>
      <c r="B43" s="283" t="s">
        <v>2486</v>
      </c>
      <c r="C43" s="283" t="s">
        <v>422</v>
      </c>
      <c r="D43" s="283" t="s">
        <v>2487</v>
      </c>
      <c r="E43" s="283" t="s">
        <v>433</v>
      </c>
      <c r="F43" s="283" t="s">
        <v>432</v>
      </c>
      <c r="G43" s="283" t="s">
        <v>2488</v>
      </c>
      <c r="H43" s="283" t="s">
        <v>2489</v>
      </c>
      <c r="I43" s="283" t="s">
        <v>2490</v>
      </c>
      <c r="J43" s="283" t="s">
        <v>424</v>
      </c>
      <c r="K43" s="283" t="s">
        <v>2490</v>
      </c>
      <c r="L43" s="284">
        <v>421905321899</v>
      </c>
      <c r="M43" s="283" t="s">
        <v>2491</v>
      </c>
      <c r="N43" s="283"/>
      <c r="O43" s="283"/>
      <c r="P43" s="283"/>
      <c r="Q43" s="213"/>
      <c r="R43" s="274" t="str">
        <f t="shared" si="0"/>
        <v>35545127</v>
      </c>
    </row>
    <row r="44" spans="1:18">
      <c r="A44" s="203" t="s">
        <v>2492</v>
      </c>
      <c r="B44" s="283" t="s">
        <v>2493</v>
      </c>
      <c r="C44" s="283" t="s">
        <v>422</v>
      </c>
      <c r="D44" s="283" t="s">
        <v>2494</v>
      </c>
      <c r="E44" s="283" t="s">
        <v>435</v>
      </c>
      <c r="F44" s="283" t="s">
        <v>493</v>
      </c>
      <c r="G44" s="283" t="s">
        <v>2495</v>
      </c>
      <c r="H44" s="283" t="s">
        <v>2496</v>
      </c>
      <c r="I44" s="283" t="s">
        <v>2497</v>
      </c>
      <c r="J44" s="283" t="s">
        <v>424</v>
      </c>
      <c r="K44" s="283" t="s">
        <v>2497</v>
      </c>
      <c r="L44" s="284">
        <v>421907778064</v>
      </c>
      <c r="M44" s="283" t="s">
        <v>2498</v>
      </c>
      <c r="N44" s="283"/>
      <c r="O44" s="283"/>
      <c r="P44" s="283"/>
      <c r="Q44" s="213"/>
      <c r="R44" s="274" t="str">
        <f t="shared" si="0"/>
        <v>36130605</v>
      </c>
    </row>
    <row r="45" spans="1:18">
      <c r="A45" s="203" t="s">
        <v>2499</v>
      </c>
      <c r="B45" s="283" t="s">
        <v>2500</v>
      </c>
      <c r="C45" s="283" t="s">
        <v>422</v>
      </c>
      <c r="D45" s="283" t="s">
        <v>2501</v>
      </c>
      <c r="E45" s="283" t="s">
        <v>1710</v>
      </c>
      <c r="F45" s="283" t="s">
        <v>724</v>
      </c>
      <c r="G45" s="283" t="s">
        <v>2502</v>
      </c>
      <c r="H45" s="283" t="s">
        <v>2503</v>
      </c>
      <c r="I45" s="283" t="s">
        <v>2504</v>
      </c>
      <c r="J45" s="283" t="s">
        <v>424</v>
      </c>
      <c r="K45" s="283" t="s">
        <v>2504</v>
      </c>
      <c r="L45" s="284">
        <v>421948900425</v>
      </c>
      <c r="M45" s="283" t="s">
        <v>2505</v>
      </c>
      <c r="N45" s="283"/>
      <c r="O45" s="283"/>
      <c r="P45" s="283"/>
      <c r="Q45" s="213"/>
      <c r="R45" s="274" t="str">
        <f t="shared" si="0"/>
        <v>30230152</v>
      </c>
    </row>
    <row r="46" spans="1:18">
      <c r="A46" s="203" t="s">
        <v>2506</v>
      </c>
      <c r="B46" s="283" t="s">
        <v>2507</v>
      </c>
      <c r="C46" s="283" t="s">
        <v>422</v>
      </c>
      <c r="D46" s="283" t="s">
        <v>2508</v>
      </c>
      <c r="E46" s="283" t="s">
        <v>1759</v>
      </c>
      <c r="F46" s="283" t="s">
        <v>1760</v>
      </c>
      <c r="G46" s="283" t="s">
        <v>2509</v>
      </c>
      <c r="H46" s="283" t="s">
        <v>2510</v>
      </c>
      <c r="I46" s="283" t="s">
        <v>2511</v>
      </c>
      <c r="J46" s="283" t="s">
        <v>426</v>
      </c>
      <c r="K46" s="283" t="s">
        <v>2511</v>
      </c>
      <c r="L46" s="284">
        <v>421948022784</v>
      </c>
      <c r="M46" s="283" t="s">
        <v>2512</v>
      </c>
      <c r="N46" s="283"/>
      <c r="O46" s="283"/>
      <c r="P46" s="283"/>
      <c r="Q46" s="213"/>
      <c r="R46" s="274"/>
    </row>
    <row r="47" spans="1:18">
      <c r="A47" s="203" t="s">
        <v>1765</v>
      </c>
      <c r="B47" s="283" t="s">
        <v>1766</v>
      </c>
      <c r="C47" s="283" t="s">
        <v>422</v>
      </c>
      <c r="D47" s="283" t="s">
        <v>2513</v>
      </c>
      <c r="E47" s="283" t="s">
        <v>1767</v>
      </c>
      <c r="F47" s="283" t="s">
        <v>1768</v>
      </c>
      <c r="G47" s="283" t="s">
        <v>2514</v>
      </c>
      <c r="H47" s="283" t="s">
        <v>2981</v>
      </c>
      <c r="I47" s="283" t="s">
        <v>1769</v>
      </c>
      <c r="J47" s="283" t="s">
        <v>424</v>
      </c>
      <c r="K47" s="283" t="s">
        <v>2982</v>
      </c>
      <c r="L47" s="284">
        <v>421905811054</v>
      </c>
      <c r="M47" s="283" t="s">
        <v>2515</v>
      </c>
      <c r="N47" s="283"/>
      <c r="O47" s="283"/>
      <c r="P47" s="283"/>
      <c r="Q47" s="213"/>
      <c r="R47" s="274" t="str">
        <f t="shared" si="0"/>
        <v>45011893</v>
      </c>
    </row>
    <row r="48" spans="1:18">
      <c r="A48" s="203" t="s">
        <v>2516</v>
      </c>
      <c r="B48" s="283" t="s">
        <v>2517</v>
      </c>
      <c r="C48" s="283" t="s">
        <v>422</v>
      </c>
      <c r="D48" s="283" t="s">
        <v>2518</v>
      </c>
      <c r="E48" s="283" t="s">
        <v>429</v>
      </c>
      <c r="F48" s="283" t="s">
        <v>2519</v>
      </c>
      <c r="G48" s="283" t="s">
        <v>2520</v>
      </c>
      <c r="H48" s="283" t="s">
        <v>2521</v>
      </c>
      <c r="I48" s="283" t="s">
        <v>2522</v>
      </c>
      <c r="J48" s="283" t="s">
        <v>2523</v>
      </c>
      <c r="K48" s="283" t="s">
        <v>2522</v>
      </c>
      <c r="L48" s="284">
        <v>421905790638</v>
      </c>
      <c r="M48" s="283" t="s">
        <v>2524</v>
      </c>
      <c r="N48" s="283"/>
      <c r="O48" s="283"/>
      <c r="P48" s="283"/>
      <c r="Q48" s="213"/>
      <c r="R48" s="274" t="str">
        <f t="shared" si="0"/>
        <v>36071498</v>
      </c>
    </row>
    <row r="49" spans="1:18">
      <c r="A49" s="203" t="s">
        <v>1770</v>
      </c>
      <c r="B49" s="283" t="s">
        <v>1771</v>
      </c>
      <c r="C49" s="283" t="s">
        <v>422</v>
      </c>
      <c r="D49" s="283" t="s">
        <v>1741</v>
      </c>
      <c r="E49" s="283" t="s">
        <v>433</v>
      </c>
      <c r="F49" s="283" t="s">
        <v>434</v>
      </c>
      <c r="G49" s="283" t="s">
        <v>1772</v>
      </c>
      <c r="H49" s="283" t="s">
        <v>1773</v>
      </c>
      <c r="I49" s="283" t="s">
        <v>1774</v>
      </c>
      <c r="J49" s="283" t="s">
        <v>424</v>
      </c>
      <c r="K49" s="283" t="s">
        <v>1774</v>
      </c>
      <c r="L49" s="284">
        <v>421915872938</v>
      </c>
      <c r="M49" s="283" t="s">
        <v>1775</v>
      </c>
      <c r="N49" s="283"/>
      <c r="O49" s="283"/>
      <c r="P49" s="283"/>
      <c r="Q49" s="213"/>
      <c r="R49" s="274" t="str">
        <f t="shared" si="0"/>
        <v>51565153</v>
      </c>
    </row>
    <row r="50" spans="1:18" ht="12.5">
      <c r="A50" s="203" t="s">
        <v>1776</v>
      </c>
      <c r="B50" s="283" t="s">
        <v>1777</v>
      </c>
      <c r="C50" s="283" t="s">
        <v>422</v>
      </c>
      <c r="D50" s="283" t="s">
        <v>1778</v>
      </c>
      <c r="E50" s="283" t="s">
        <v>430</v>
      </c>
      <c r="F50" s="283" t="s">
        <v>1779</v>
      </c>
      <c r="G50" s="311" t="s">
        <v>1780</v>
      </c>
      <c r="H50" s="283" t="s">
        <v>1781</v>
      </c>
      <c r="I50" s="283" t="s">
        <v>1782</v>
      </c>
      <c r="J50" s="283" t="s">
        <v>424</v>
      </c>
      <c r="K50" s="283" t="s">
        <v>1782</v>
      </c>
      <c r="L50" s="284">
        <v>421904457419</v>
      </c>
      <c r="M50" s="283" t="s">
        <v>1783</v>
      </c>
      <c r="N50" s="283"/>
      <c r="O50" s="283"/>
      <c r="P50" s="283"/>
      <c r="Q50" s="213"/>
      <c r="R50" s="274" t="str">
        <f t="shared" si="0"/>
        <v>31940803</v>
      </c>
    </row>
    <row r="51" spans="1:18" ht="12.5">
      <c r="A51" s="203" t="s">
        <v>1784</v>
      </c>
      <c r="B51" s="283" t="s">
        <v>1785</v>
      </c>
      <c r="C51" s="283" t="s">
        <v>422</v>
      </c>
      <c r="D51" s="283" t="s">
        <v>1786</v>
      </c>
      <c r="E51" s="283" t="s">
        <v>1767</v>
      </c>
      <c r="F51" s="283" t="s">
        <v>1787</v>
      </c>
      <c r="G51" s="311" t="s">
        <v>1788</v>
      </c>
      <c r="H51" s="283" t="s">
        <v>1789</v>
      </c>
      <c r="I51" s="283" t="s">
        <v>1790</v>
      </c>
      <c r="J51" s="283" t="s">
        <v>424</v>
      </c>
      <c r="K51" s="283" t="s">
        <v>1790</v>
      </c>
      <c r="L51" s="284">
        <v>421908119697</v>
      </c>
      <c r="M51" s="283" t="s">
        <v>1791</v>
      </c>
      <c r="N51" s="283"/>
      <c r="O51" s="283"/>
      <c r="P51" s="283"/>
      <c r="Q51" s="213"/>
      <c r="R51" s="274" t="str">
        <f t="shared" si="0"/>
        <v>36082538</v>
      </c>
    </row>
    <row r="52" spans="1:18">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4" t="str">
        <f t="shared" si="0"/>
        <v>00688312</v>
      </c>
    </row>
    <row r="53" spans="1:18">
      <c r="A53" s="203" t="s">
        <v>2525</v>
      </c>
      <c r="B53" s="283" t="s">
        <v>2526</v>
      </c>
      <c r="C53" s="283" t="s">
        <v>422</v>
      </c>
      <c r="D53" s="283" t="s">
        <v>2527</v>
      </c>
      <c r="E53" s="283" t="s">
        <v>433</v>
      </c>
      <c r="F53" s="283" t="s">
        <v>434</v>
      </c>
      <c r="G53" s="283" t="s">
        <v>2528</v>
      </c>
      <c r="H53" s="283" t="s">
        <v>2529</v>
      </c>
      <c r="I53" s="283" t="s">
        <v>2530</v>
      </c>
      <c r="J53" s="283" t="s">
        <v>424</v>
      </c>
      <c r="K53" s="283" t="s">
        <v>2530</v>
      </c>
      <c r="L53" s="284">
        <v>421908744859</v>
      </c>
      <c r="M53" s="283" t="s">
        <v>2531</v>
      </c>
      <c r="N53" s="283"/>
      <c r="O53" s="283"/>
      <c r="P53" s="283"/>
      <c r="Q53" s="213"/>
      <c r="R53" s="274" t="str">
        <f t="shared" si="0"/>
        <v>42329809</v>
      </c>
    </row>
    <row r="54" spans="1:18">
      <c r="A54" s="203" t="s">
        <v>2532</v>
      </c>
      <c r="B54" s="283" t="s">
        <v>2533</v>
      </c>
      <c r="C54" s="283" t="s">
        <v>422</v>
      </c>
      <c r="D54" s="283" t="s">
        <v>2534</v>
      </c>
      <c r="E54" s="283" t="s">
        <v>429</v>
      </c>
      <c r="F54" s="283" t="s">
        <v>2535</v>
      </c>
      <c r="G54" s="283" t="s">
        <v>2536</v>
      </c>
      <c r="H54" s="283" t="s">
        <v>2537</v>
      </c>
      <c r="I54" s="283" t="s">
        <v>2538</v>
      </c>
      <c r="J54" s="283" t="s">
        <v>424</v>
      </c>
      <c r="K54" s="283" t="s">
        <v>2538</v>
      </c>
      <c r="L54" s="284">
        <v>421902299675</v>
      </c>
      <c r="M54" s="283" t="s">
        <v>2539</v>
      </c>
      <c r="N54" s="283"/>
      <c r="O54" s="283"/>
      <c r="P54" s="283"/>
      <c r="Q54" s="213"/>
      <c r="R54" s="274" t="str">
        <f t="shared" si="0"/>
        <v>30857791</v>
      </c>
    </row>
    <row r="55" spans="1:18">
      <c r="A55" s="203" t="s">
        <v>2540</v>
      </c>
      <c r="B55" s="283" t="s">
        <v>2541</v>
      </c>
      <c r="C55" s="283" t="s">
        <v>422</v>
      </c>
      <c r="D55" s="283" t="s">
        <v>1727</v>
      </c>
      <c r="E55" s="283" t="s">
        <v>2542</v>
      </c>
      <c r="F55" s="283" t="s">
        <v>816</v>
      </c>
      <c r="G55" s="283" t="s">
        <v>2543</v>
      </c>
      <c r="H55" s="283" t="s">
        <v>2544</v>
      </c>
      <c r="I55" s="283" t="s">
        <v>2545</v>
      </c>
      <c r="J55" s="283" t="s">
        <v>2523</v>
      </c>
      <c r="K55" s="283" t="s">
        <v>2546</v>
      </c>
      <c r="L55" s="284">
        <v>421911970887</v>
      </c>
      <c r="M55" s="283" t="s">
        <v>2547</v>
      </c>
      <c r="N55" s="283"/>
      <c r="O55" s="283"/>
      <c r="P55" s="283"/>
      <c r="Q55" s="213"/>
      <c r="R55" s="274" t="str">
        <f t="shared" si="0"/>
        <v>35987901</v>
      </c>
    </row>
    <row r="56" spans="1:18">
      <c r="A56" s="203" t="s">
        <v>2548</v>
      </c>
      <c r="B56" s="283" t="s">
        <v>2549</v>
      </c>
      <c r="C56" s="283" t="s">
        <v>422</v>
      </c>
      <c r="D56" s="283" t="s">
        <v>2550</v>
      </c>
      <c r="E56" s="283" t="s">
        <v>2060</v>
      </c>
      <c r="F56" s="283" t="s">
        <v>2061</v>
      </c>
      <c r="G56" s="283" t="s">
        <v>2551</v>
      </c>
      <c r="H56" s="283" t="s">
        <v>2552</v>
      </c>
      <c r="I56" s="283" t="s">
        <v>2553</v>
      </c>
      <c r="J56" s="283" t="s">
        <v>424</v>
      </c>
      <c r="K56" s="283"/>
      <c r="L56" s="284">
        <v>421902677720</v>
      </c>
      <c r="M56" s="283" t="s">
        <v>2554</v>
      </c>
      <c r="N56" s="283"/>
      <c r="O56" s="283"/>
      <c r="P56" s="283"/>
      <c r="Q56" s="213"/>
      <c r="R56" s="274" t="str">
        <f t="shared" si="0"/>
        <v>53942663</v>
      </c>
    </row>
    <row r="57" spans="1:18">
      <c r="A57" s="203" t="s">
        <v>2555</v>
      </c>
      <c r="B57" s="283" t="s">
        <v>2556</v>
      </c>
      <c r="C57" s="283" t="s">
        <v>422</v>
      </c>
      <c r="D57" s="283" t="s">
        <v>2557</v>
      </c>
      <c r="E57" s="283" t="s">
        <v>2558</v>
      </c>
      <c r="F57" s="283" t="s">
        <v>2559</v>
      </c>
      <c r="G57" s="283" t="s">
        <v>2560</v>
      </c>
      <c r="H57" s="283" t="s">
        <v>2561</v>
      </c>
      <c r="I57" s="283" t="s">
        <v>2562</v>
      </c>
      <c r="J57" s="283" t="s">
        <v>508</v>
      </c>
      <c r="K57" s="283" t="s">
        <v>2562</v>
      </c>
      <c r="L57" s="284">
        <v>421905892677</v>
      </c>
      <c r="M57" s="283" t="s">
        <v>2563</v>
      </c>
      <c r="N57" s="283"/>
      <c r="O57" s="283"/>
      <c r="P57" s="283"/>
      <c r="Q57" s="213"/>
      <c r="R57" s="274" t="str">
        <f t="shared" si="0"/>
        <v>37951343</v>
      </c>
    </row>
    <row r="58" spans="1:18">
      <c r="A58" s="203" t="s">
        <v>2564</v>
      </c>
      <c r="B58" s="283" t="s">
        <v>2565</v>
      </c>
      <c r="C58" s="283" t="s">
        <v>422</v>
      </c>
      <c r="D58" s="283" t="s">
        <v>2566</v>
      </c>
      <c r="E58" s="283" t="s">
        <v>429</v>
      </c>
      <c r="F58" s="283" t="s">
        <v>2567</v>
      </c>
      <c r="G58" s="283" t="s">
        <v>2568</v>
      </c>
      <c r="H58" s="283" t="s">
        <v>2569</v>
      </c>
      <c r="I58" s="283" t="s">
        <v>2570</v>
      </c>
      <c r="J58" s="283" t="s">
        <v>2523</v>
      </c>
      <c r="K58" s="283" t="s">
        <v>2571</v>
      </c>
      <c r="L58" s="284">
        <v>421905504131</v>
      </c>
      <c r="M58" s="283" t="s">
        <v>2572</v>
      </c>
      <c r="N58" s="283"/>
      <c r="O58" s="283"/>
      <c r="P58" s="283"/>
      <c r="Q58" s="213"/>
      <c r="R58" s="274" t="str">
        <f t="shared" si="0"/>
        <v>30847991</v>
      </c>
    </row>
    <row r="59" spans="1:18">
      <c r="A59" s="203" t="s">
        <v>2573</v>
      </c>
      <c r="B59" s="283" t="s">
        <v>2574</v>
      </c>
      <c r="C59" s="283" t="s">
        <v>422</v>
      </c>
      <c r="D59" s="283" t="s">
        <v>2575</v>
      </c>
      <c r="E59" s="283" t="s">
        <v>2576</v>
      </c>
      <c r="F59" s="283" t="s">
        <v>2577</v>
      </c>
      <c r="G59" s="283" t="s">
        <v>2578</v>
      </c>
      <c r="H59" s="283" t="s">
        <v>2579</v>
      </c>
      <c r="I59" s="283" t="s">
        <v>2580</v>
      </c>
      <c r="J59" s="283" t="s">
        <v>424</v>
      </c>
      <c r="K59" s="283" t="s">
        <v>2580</v>
      </c>
      <c r="L59" s="284">
        <v>421948800954</v>
      </c>
      <c r="M59" s="283" t="s">
        <v>2581</v>
      </c>
      <c r="N59" s="283"/>
      <c r="O59" s="283"/>
      <c r="P59" s="283"/>
      <c r="Q59" s="213"/>
      <c r="R59" s="274" t="str">
        <f t="shared" si="0"/>
        <v>35992204</v>
      </c>
    </row>
    <row r="60" spans="1:18">
      <c r="A60" s="198" t="s">
        <v>1792</v>
      </c>
      <c r="B60" s="199" t="s">
        <v>1793</v>
      </c>
      <c r="C60" s="200" t="s">
        <v>422</v>
      </c>
      <c r="D60" s="199" t="s">
        <v>1794</v>
      </c>
      <c r="E60" s="199" t="s">
        <v>429</v>
      </c>
      <c r="F60" s="199" t="s">
        <v>1795</v>
      </c>
      <c r="G60" s="199" t="s">
        <v>1796</v>
      </c>
      <c r="H60" s="263" t="s">
        <v>1797</v>
      </c>
      <c r="I60" s="199" t="s">
        <v>1798</v>
      </c>
      <c r="J60" s="199" t="s">
        <v>426</v>
      </c>
      <c r="K60" s="199" t="s">
        <v>1799</v>
      </c>
      <c r="L60" s="201">
        <v>421903555547</v>
      </c>
      <c r="M60" s="199" t="s">
        <v>1800</v>
      </c>
      <c r="N60" s="199"/>
      <c r="O60" s="199"/>
      <c r="P60" s="199"/>
      <c r="Q60" s="213"/>
      <c r="R60" s="274" t="str">
        <f t="shared" si="0"/>
        <v>42269423</v>
      </c>
    </row>
    <row r="61" spans="1:18">
      <c r="A61" s="203" t="s">
        <v>1801</v>
      </c>
      <c r="B61" s="283" t="s">
        <v>1802</v>
      </c>
      <c r="C61" s="283" t="s">
        <v>422</v>
      </c>
      <c r="D61" s="283" t="s">
        <v>1803</v>
      </c>
      <c r="E61" s="283" t="s">
        <v>1804</v>
      </c>
      <c r="F61" s="283" t="s">
        <v>1805</v>
      </c>
      <c r="G61" s="283" t="s">
        <v>1806</v>
      </c>
      <c r="H61" s="283" t="s">
        <v>1807</v>
      </c>
      <c r="I61" s="283" t="s">
        <v>1808</v>
      </c>
      <c r="J61" s="283" t="s">
        <v>424</v>
      </c>
      <c r="K61" s="283" t="s">
        <v>1808</v>
      </c>
      <c r="L61" s="284">
        <v>421903175665</v>
      </c>
      <c r="M61" s="283" t="s">
        <v>1809</v>
      </c>
      <c r="N61" s="283"/>
      <c r="O61" s="283"/>
      <c r="P61" s="283"/>
      <c r="Q61" s="213"/>
      <c r="R61" s="274"/>
    </row>
    <row r="62" spans="1:18">
      <c r="A62" s="198" t="s">
        <v>1389</v>
      </c>
      <c r="B62" s="199" t="s">
        <v>1390</v>
      </c>
      <c r="C62" s="200" t="s">
        <v>422</v>
      </c>
      <c r="D62" s="199" t="s">
        <v>1391</v>
      </c>
      <c r="E62" s="199" t="s">
        <v>433</v>
      </c>
      <c r="F62" s="199" t="s">
        <v>434</v>
      </c>
      <c r="G62" s="199" t="s">
        <v>1392</v>
      </c>
      <c r="H62" s="263" t="s">
        <v>1393</v>
      </c>
      <c r="I62" s="199" t="s">
        <v>1810</v>
      </c>
      <c r="J62" s="199" t="s">
        <v>426</v>
      </c>
      <c r="K62" s="199" t="s">
        <v>1811</v>
      </c>
      <c r="L62" s="201">
        <v>421918626994</v>
      </c>
      <c r="M62" s="199" t="s">
        <v>1394</v>
      </c>
      <c r="N62" s="199"/>
      <c r="O62" s="199"/>
      <c r="P62" s="199"/>
      <c r="Q62" s="213"/>
      <c r="R62" s="274" t="str">
        <f t="shared" si="0"/>
        <v>00595209</v>
      </c>
    </row>
    <row r="63" spans="1:18">
      <c r="A63" s="203" t="s">
        <v>2582</v>
      </c>
      <c r="B63" s="283" t="s">
        <v>2583</v>
      </c>
      <c r="C63" s="283" t="s">
        <v>422</v>
      </c>
      <c r="D63" s="283" t="s">
        <v>2584</v>
      </c>
      <c r="E63" s="283" t="s">
        <v>2585</v>
      </c>
      <c r="F63" s="283" t="s">
        <v>317</v>
      </c>
      <c r="G63" s="283"/>
      <c r="H63" s="283" t="s">
        <v>2586</v>
      </c>
      <c r="I63" s="283" t="s">
        <v>2587</v>
      </c>
      <c r="J63" s="283" t="s">
        <v>424</v>
      </c>
      <c r="K63" s="283" t="s">
        <v>2587</v>
      </c>
      <c r="L63" s="284">
        <v>421907835443</v>
      </c>
      <c r="M63" s="283" t="s">
        <v>2588</v>
      </c>
      <c r="N63" s="283"/>
      <c r="O63" s="283"/>
      <c r="P63" s="283"/>
      <c r="Q63" s="213"/>
      <c r="R63" s="274" t="str">
        <f t="shared" si="0"/>
        <v>00689025</v>
      </c>
    </row>
    <row r="64" spans="1:18">
      <c r="A64" s="203" t="s">
        <v>2589</v>
      </c>
      <c r="B64" s="283" t="s">
        <v>2590</v>
      </c>
      <c r="C64" s="283" t="s">
        <v>1717</v>
      </c>
      <c r="D64" s="283" t="s">
        <v>2591</v>
      </c>
      <c r="E64" s="283" t="s">
        <v>2592</v>
      </c>
      <c r="F64" s="283" t="s">
        <v>2593</v>
      </c>
      <c r="G64" s="283" t="s">
        <v>2594</v>
      </c>
      <c r="H64" s="283" t="s">
        <v>2595</v>
      </c>
      <c r="I64" s="283" t="s">
        <v>2596</v>
      </c>
      <c r="J64" s="283" t="s">
        <v>2597</v>
      </c>
      <c r="K64" s="283" t="s">
        <v>2596</v>
      </c>
      <c r="L64" s="284">
        <v>421911674673</v>
      </c>
      <c r="M64" s="283" t="s">
        <v>2598</v>
      </c>
      <c r="N64" s="283"/>
      <c r="O64" s="283"/>
      <c r="P64" s="283"/>
      <c r="Q64" s="213"/>
      <c r="R64" s="274" t="str">
        <f t="shared" si="0"/>
        <v>00313319</v>
      </c>
    </row>
    <row r="65" spans="1:18">
      <c r="A65" s="203" t="s">
        <v>2599</v>
      </c>
      <c r="B65" s="283" t="s">
        <v>2600</v>
      </c>
      <c r="C65" s="283" t="s">
        <v>1717</v>
      </c>
      <c r="D65" s="283" t="s">
        <v>2601</v>
      </c>
      <c r="E65" s="283" t="s">
        <v>1895</v>
      </c>
      <c r="F65" s="283" t="s">
        <v>2602</v>
      </c>
      <c r="G65" s="283" t="s">
        <v>2603</v>
      </c>
      <c r="H65" s="283" t="s">
        <v>2604</v>
      </c>
      <c r="I65" s="283" t="s">
        <v>2605</v>
      </c>
      <c r="J65" s="283" t="s">
        <v>2597</v>
      </c>
      <c r="K65" s="283" t="s">
        <v>2605</v>
      </c>
      <c r="L65" s="284">
        <v>421527167202</v>
      </c>
      <c r="M65" s="283" t="s">
        <v>2606</v>
      </c>
      <c r="N65" s="283"/>
      <c r="O65" s="283"/>
      <c r="P65" s="283"/>
      <c r="Q65" s="213"/>
      <c r="R65" s="274" t="str">
        <f t="shared" si="0"/>
        <v>00326470</v>
      </c>
    </row>
    <row r="66" spans="1:18">
      <c r="A66" s="203" t="s">
        <v>2607</v>
      </c>
      <c r="B66" s="283" t="s">
        <v>2608</v>
      </c>
      <c r="C66" s="283" t="s">
        <v>1717</v>
      </c>
      <c r="D66" s="283" t="s">
        <v>2609</v>
      </c>
      <c r="E66" s="283" t="s">
        <v>2610</v>
      </c>
      <c r="F66" s="283" t="s">
        <v>2611</v>
      </c>
      <c r="G66" s="283" t="s">
        <v>2612</v>
      </c>
      <c r="H66" s="283" t="s">
        <v>2613</v>
      </c>
      <c r="I66" s="283" t="s">
        <v>2614</v>
      </c>
      <c r="J66" s="283" t="s">
        <v>2597</v>
      </c>
      <c r="K66" s="283" t="s">
        <v>2614</v>
      </c>
      <c r="L66" s="284">
        <v>421362851307</v>
      </c>
      <c r="M66" s="283" t="s">
        <v>2615</v>
      </c>
      <c r="N66" s="283"/>
      <c r="O66" s="283"/>
      <c r="P66" s="283"/>
      <c r="Q66" s="213"/>
      <c r="R66" s="274" t="str">
        <f t="shared" si="0"/>
        <v>00309303</v>
      </c>
    </row>
    <row r="67" spans="1:18">
      <c r="A67" s="203" t="s">
        <v>2616</v>
      </c>
      <c r="B67" s="283" t="s">
        <v>2617</v>
      </c>
      <c r="C67" s="283" t="s">
        <v>422</v>
      </c>
      <c r="D67" s="283" t="s">
        <v>2618</v>
      </c>
      <c r="E67" s="283" t="s">
        <v>2619</v>
      </c>
      <c r="F67" s="283" t="s">
        <v>2620</v>
      </c>
      <c r="G67" s="283" t="s">
        <v>2621</v>
      </c>
      <c r="H67" s="283" t="s">
        <v>2622</v>
      </c>
      <c r="I67" s="283" t="s">
        <v>2623</v>
      </c>
      <c r="J67" s="283" t="s">
        <v>2624</v>
      </c>
      <c r="K67" s="283" t="s">
        <v>2623</v>
      </c>
      <c r="L67" s="284">
        <v>421903882441</v>
      </c>
      <c r="M67" s="283" t="s">
        <v>2625</v>
      </c>
      <c r="N67" s="283"/>
      <c r="O67" s="283"/>
      <c r="P67" s="283"/>
      <c r="Q67" s="213"/>
      <c r="R67" s="274" t="str">
        <f t="shared" si="0"/>
        <v>42375177</v>
      </c>
    </row>
    <row r="68" spans="1:18">
      <c r="A68" s="203" t="s">
        <v>2626</v>
      </c>
      <c r="B68" s="283" t="s">
        <v>2627</v>
      </c>
      <c r="C68" s="283" t="s">
        <v>422</v>
      </c>
      <c r="D68" s="283" t="s">
        <v>2628</v>
      </c>
      <c r="E68" s="283" t="s">
        <v>429</v>
      </c>
      <c r="F68" s="283" t="s">
        <v>621</v>
      </c>
      <c r="G68" s="283" t="s">
        <v>2629</v>
      </c>
      <c r="H68" s="283" t="s">
        <v>2630</v>
      </c>
      <c r="I68" s="283" t="s">
        <v>2631</v>
      </c>
      <c r="J68" s="283" t="s">
        <v>424</v>
      </c>
      <c r="K68" s="283" t="s">
        <v>2631</v>
      </c>
      <c r="L68" s="284">
        <v>421904566528</v>
      </c>
      <c r="M68" s="283" t="s">
        <v>2359</v>
      </c>
      <c r="N68" s="283"/>
      <c r="O68" s="283"/>
      <c r="P68" s="283"/>
      <c r="Q68" s="213"/>
      <c r="R68" s="274" t="str">
        <f t="shared" si="0"/>
        <v>42253284</v>
      </c>
    </row>
    <row r="69" spans="1:18" ht="12.5">
      <c r="A69" s="203" t="s">
        <v>1812</v>
      </c>
      <c r="B69" s="283" t="s">
        <v>1813</v>
      </c>
      <c r="C69" s="283" t="s">
        <v>422</v>
      </c>
      <c r="D69" s="283" t="s">
        <v>1814</v>
      </c>
      <c r="E69" s="283" t="s">
        <v>435</v>
      </c>
      <c r="F69" s="283" t="s">
        <v>493</v>
      </c>
      <c r="G69" s="311" t="s">
        <v>1815</v>
      </c>
      <c r="H69" s="283" t="s">
        <v>1816</v>
      </c>
      <c r="I69" s="283" t="s">
        <v>1817</v>
      </c>
      <c r="J69" s="283" t="s">
        <v>1818</v>
      </c>
      <c r="K69" s="283" t="s">
        <v>1819</v>
      </c>
      <c r="L69" s="284">
        <v>421917659092</v>
      </c>
      <c r="M69" s="283" t="s">
        <v>1820</v>
      </c>
      <c r="N69" s="283"/>
      <c r="O69" s="283"/>
      <c r="P69" s="283"/>
      <c r="Q69" s="213"/>
      <c r="R69" s="274" t="str">
        <f t="shared" si="0"/>
        <v>35994134</v>
      </c>
    </row>
    <row r="70" spans="1:18">
      <c r="A70" s="203" t="s">
        <v>2632</v>
      </c>
      <c r="B70" s="283" t="s">
        <v>2633</v>
      </c>
      <c r="C70" s="283" t="s">
        <v>422</v>
      </c>
      <c r="D70" s="283" t="s">
        <v>2634</v>
      </c>
      <c r="E70" s="283" t="s">
        <v>2635</v>
      </c>
      <c r="F70" s="283" t="s">
        <v>2636</v>
      </c>
      <c r="G70" s="283" t="s">
        <v>2637</v>
      </c>
      <c r="H70" s="283" t="s">
        <v>2638</v>
      </c>
      <c r="I70" s="283" t="s">
        <v>2639</v>
      </c>
      <c r="J70" s="283" t="s">
        <v>2523</v>
      </c>
      <c r="K70" s="283" t="s">
        <v>2639</v>
      </c>
      <c r="L70" s="284">
        <v>421905567307</v>
      </c>
      <c r="M70" s="283" t="s">
        <v>2640</v>
      </c>
      <c r="N70" s="283"/>
      <c r="O70" s="283"/>
      <c r="P70" s="283"/>
      <c r="Q70" s="213"/>
      <c r="R70" s="274"/>
    </row>
    <row r="71" spans="1:18">
      <c r="A71" s="203" t="s">
        <v>2641</v>
      </c>
      <c r="B71" s="283" t="s">
        <v>2642</v>
      </c>
      <c r="C71" s="283" t="s">
        <v>2301</v>
      </c>
      <c r="D71" s="283" t="s">
        <v>2643</v>
      </c>
      <c r="E71" s="283" t="s">
        <v>2266</v>
      </c>
      <c r="F71" s="283" t="s">
        <v>2267</v>
      </c>
      <c r="G71" s="283" t="s">
        <v>2644</v>
      </c>
      <c r="H71" s="283" t="s">
        <v>2645</v>
      </c>
      <c r="I71" s="283" t="s">
        <v>2646</v>
      </c>
      <c r="J71" s="283" t="s">
        <v>2307</v>
      </c>
      <c r="K71" s="283" t="s">
        <v>2359</v>
      </c>
      <c r="L71" s="284" t="s">
        <v>2359</v>
      </c>
      <c r="M71" s="283" t="s">
        <v>2359</v>
      </c>
      <c r="N71" s="283"/>
      <c r="O71" s="283"/>
      <c r="P71" s="283"/>
      <c r="Q71" s="213"/>
      <c r="R71" s="274" t="str">
        <f t="shared" si="0"/>
        <v>36332500</v>
      </c>
    </row>
    <row r="72" spans="1:18">
      <c r="A72" s="203" t="s">
        <v>2647</v>
      </c>
      <c r="B72" s="283" t="s">
        <v>2648</v>
      </c>
      <c r="C72" s="283" t="s">
        <v>422</v>
      </c>
      <c r="D72" s="283" t="s">
        <v>2649</v>
      </c>
      <c r="E72" s="283" t="s">
        <v>2650</v>
      </c>
      <c r="F72" s="283" t="s">
        <v>2651</v>
      </c>
      <c r="G72" s="283" t="s">
        <v>2652</v>
      </c>
      <c r="H72" s="283" t="s">
        <v>2653</v>
      </c>
      <c r="I72" s="283" t="s">
        <v>2654</v>
      </c>
      <c r="J72" s="283" t="s">
        <v>424</v>
      </c>
      <c r="K72" s="283" t="s">
        <v>2654</v>
      </c>
      <c r="L72" s="284">
        <v>421905656180</v>
      </c>
      <c r="M72" s="283" t="s">
        <v>2359</v>
      </c>
      <c r="N72" s="283"/>
      <c r="O72" s="283"/>
      <c r="P72" s="283"/>
      <c r="Q72" s="213"/>
      <c r="R72" s="274" t="str">
        <f t="shared" si="0"/>
        <v>37832743</v>
      </c>
    </row>
    <row r="73" spans="1:18">
      <c r="A73" s="203" t="s">
        <v>2655</v>
      </c>
      <c r="B73" s="283" t="s">
        <v>2656</v>
      </c>
      <c r="C73" s="283" t="s">
        <v>422</v>
      </c>
      <c r="D73" s="283" t="s">
        <v>2657</v>
      </c>
      <c r="E73" s="283" t="s">
        <v>423</v>
      </c>
      <c r="F73" s="283" t="s">
        <v>816</v>
      </c>
      <c r="G73" s="283" t="s">
        <v>2658</v>
      </c>
      <c r="H73" s="283" t="s">
        <v>2659</v>
      </c>
      <c r="I73" s="283" t="s">
        <v>2660</v>
      </c>
      <c r="J73" s="283" t="s">
        <v>424</v>
      </c>
      <c r="K73" s="283" t="s">
        <v>2660</v>
      </c>
      <c r="L73" s="284">
        <v>421905168178</v>
      </c>
      <c r="M73" s="283" t="s">
        <v>2359</v>
      </c>
      <c r="N73" s="283"/>
      <c r="O73" s="283"/>
      <c r="P73" s="283"/>
      <c r="Q73" s="213"/>
      <c r="R73" s="274" t="str">
        <f t="shared" si="0"/>
        <v>42007445</v>
      </c>
    </row>
    <row r="74" spans="1:18" ht="12.5">
      <c r="A74" s="203" t="s">
        <v>1821</v>
      </c>
      <c r="B74" s="283" t="s">
        <v>1822</v>
      </c>
      <c r="C74" s="283" t="s">
        <v>422</v>
      </c>
      <c r="D74" s="283" t="s">
        <v>1823</v>
      </c>
      <c r="E74" s="283" t="s">
        <v>501</v>
      </c>
      <c r="F74" s="283" t="s">
        <v>502</v>
      </c>
      <c r="G74" s="311" t="s">
        <v>1824</v>
      </c>
      <c r="H74" s="283" t="s">
        <v>1825</v>
      </c>
      <c r="I74" s="283" t="s">
        <v>1826</v>
      </c>
      <c r="J74" s="283" t="s">
        <v>424</v>
      </c>
      <c r="K74" s="283" t="s">
        <v>1827</v>
      </c>
      <c r="L74" s="284">
        <v>421905897072</v>
      </c>
      <c r="M74" s="283" t="s">
        <v>1828</v>
      </c>
      <c r="N74" s="283"/>
      <c r="O74" s="283"/>
      <c r="P74" s="283"/>
      <c r="Q74" s="213"/>
      <c r="R74" s="274" t="str">
        <f t="shared" si="0"/>
        <v>36102181</v>
      </c>
    </row>
    <row r="75" spans="1:18">
      <c r="A75" s="203" t="s">
        <v>2661</v>
      </c>
      <c r="B75" s="283" t="s">
        <v>2662</v>
      </c>
      <c r="C75" s="283" t="s">
        <v>422</v>
      </c>
      <c r="D75" s="283" t="s">
        <v>2663</v>
      </c>
      <c r="E75" s="283" t="s">
        <v>2664</v>
      </c>
      <c r="F75" s="283" t="s">
        <v>2665</v>
      </c>
      <c r="G75" s="283" t="s">
        <v>2666</v>
      </c>
      <c r="H75" s="283" t="s">
        <v>2667</v>
      </c>
      <c r="I75" s="283" t="s">
        <v>2668</v>
      </c>
      <c r="J75" s="283" t="s">
        <v>424</v>
      </c>
      <c r="K75" s="283" t="s">
        <v>2668</v>
      </c>
      <c r="L75" s="284">
        <v>421948486366</v>
      </c>
      <c r="M75" s="283" t="s">
        <v>2669</v>
      </c>
      <c r="N75" s="283"/>
      <c r="O75" s="283"/>
      <c r="P75" s="283"/>
      <c r="Q75" s="213"/>
      <c r="R75" s="274" t="str">
        <f t="shared" si="0"/>
        <v>42172209</v>
      </c>
    </row>
    <row r="76" spans="1:18">
      <c r="A76" s="203" t="s">
        <v>1829</v>
      </c>
      <c r="B76" s="283" t="s">
        <v>1830</v>
      </c>
      <c r="C76" s="283" t="s">
        <v>422</v>
      </c>
      <c r="D76" s="283" t="s">
        <v>1831</v>
      </c>
      <c r="E76" s="283" t="s">
        <v>429</v>
      </c>
      <c r="F76" s="283" t="s">
        <v>1832</v>
      </c>
      <c r="G76" s="283" t="s">
        <v>1833</v>
      </c>
      <c r="H76" s="283" t="s">
        <v>1834</v>
      </c>
      <c r="I76" s="283" t="s">
        <v>2670</v>
      </c>
      <c r="J76" s="199" t="s">
        <v>426</v>
      </c>
      <c r="K76" s="283"/>
      <c r="L76" s="284">
        <v>421918817207</v>
      </c>
      <c r="M76" s="283" t="s">
        <v>1835</v>
      </c>
      <c r="N76" s="283"/>
      <c r="O76" s="283"/>
      <c r="P76" s="283"/>
      <c r="Q76" s="213"/>
      <c r="R76" s="274" t="str">
        <f t="shared" si="0"/>
        <v>50607332</v>
      </c>
    </row>
    <row r="77" spans="1:18">
      <c r="A77" s="203" t="s">
        <v>2671</v>
      </c>
      <c r="B77" s="283" t="s">
        <v>2672</v>
      </c>
      <c r="C77" s="283" t="s">
        <v>422</v>
      </c>
      <c r="D77" s="283" t="s">
        <v>2673</v>
      </c>
      <c r="E77" s="283" t="s">
        <v>2674</v>
      </c>
      <c r="F77" s="283" t="s">
        <v>2675</v>
      </c>
      <c r="G77" s="283" t="s">
        <v>2676</v>
      </c>
      <c r="H77" s="283" t="s">
        <v>2677</v>
      </c>
      <c r="I77" s="283" t="s">
        <v>2678</v>
      </c>
      <c r="J77" s="283" t="s">
        <v>424</v>
      </c>
      <c r="K77" s="283" t="s">
        <v>2678</v>
      </c>
      <c r="L77" s="284">
        <v>421904339283</v>
      </c>
      <c r="M77" s="283" t="s">
        <v>2679</v>
      </c>
      <c r="N77" s="283"/>
      <c r="O77" s="283"/>
      <c r="P77" s="283"/>
      <c r="Q77" s="213"/>
      <c r="R77" s="274" t="str">
        <f t="shared" si="0"/>
        <v>42279607</v>
      </c>
    </row>
    <row r="78" spans="1:18">
      <c r="A78" s="203" t="s">
        <v>1836</v>
      </c>
      <c r="B78" s="283" t="s">
        <v>1837</v>
      </c>
      <c r="C78" s="283" t="s">
        <v>422</v>
      </c>
      <c r="D78" s="283" t="s">
        <v>1838</v>
      </c>
      <c r="E78" s="283" t="s">
        <v>501</v>
      </c>
      <c r="F78" s="283" t="s">
        <v>1839</v>
      </c>
      <c r="G78" s="283" t="s">
        <v>1840</v>
      </c>
      <c r="H78" s="283" t="s">
        <v>1841</v>
      </c>
      <c r="I78" s="283" t="s">
        <v>1842</v>
      </c>
      <c r="J78" s="283" t="s">
        <v>424</v>
      </c>
      <c r="K78" s="283" t="s">
        <v>1842</v>
      </c>
      <c r="L78" s="284">
        <v>421908842839</v>
      </c>
      <c r="M78" s="283" t="s">
        <v>2680</v>
      </c>
      <c r="N78" s="283"/>
      <c r="O78" s="283"/>
      <c r="P78" s="283"/>
    </row>
    <row r="79" spans="1:18">
      <c r="A79" s="203" t="s">
        <v>2681</v>
      </c>
      <c r="B79" s="283" t="s">
        <v>2682</v>
      </c>
      <c r="C79" s="283" t="s">
        <v>2301</v>
      </c>
      <c r="D79" s="283" t="s">
        <v>2683</v>
      </c>
      <c r="E79" s="283" t="s">
        <v>429</v>
      </c>
      <c r="F79" s="283" t="s">
        <v>541</v>
      </c>
      <c r="G79" s="283" t="s">
        <v>2684</v>
      </c>
      <c r="H79" s="283" t="s">
        <v>2685</v>
      </c>
      <c r="I79" s="283" t="s">
        <v>2686</v>
      </c>
      <c r="J79" s="283" t="s">
        <v>2687</v>
      </c>
      <c r="K79" s="283" t="s">
        <v>2686</v>
      </c>
      <c r="L79" s="284">
        <v>421908794333</v>
      </c>
      <c r="M79" s="283" t="s">
        <v>2688</v>
      </c>
      <c r="N79" s="283"/>
      <c r="O79" s="283"/>
      <c r="P79" s="283"/>
    </row>
    <row r="80" spans="1:18">
      <c r="A80" s="203" t="s">
        <v>1843</v>
      </c>
      <c r="B80" s="283" t="s">
        <v>1844</v>
      </c>
      <c r="C80" s="283" t="s">
        <v>422</v>
      </c>
      <c r="D80" s="283" t="s">
        <v>1845</v>
      </c>
      <c r="E80" s="283" t="s">
        <v>1846</v>
      </c>
      <c r="F80" s="283" t="s">
        <v>1847</v>
      </c>
      <c r="G80" s="283" t="s">
        <v>1848</v>
      </c>
      <c r="H80" s="283" t="s">
        <v>1849</v>
      </c>
      <c r="I80" s="283" t="s">
        <v>1850</v>
      </c>
      <c r="J80" s="283" t="s">
        <v>1851</v>
      </c>
      <c r="K80" s="283" t="s">
        <v>1850</v>
      </c>
      <c r="L80" s="284">
        <v>421910388699</v>
      </c>
      <c r="M80" s="283" t="s">
        <v>1852</v>
      </c>
      <c r="N80" s="283"/>
      <c r="O80" s="283"/>
      <c r="P80" s="283"/>
    </row>
    <row r="81" spans="1:16" ht="12.5">
      <c r="A81" s="203" t="s">
        <v>1853</v>
      </c>
      <c r="B81" s="283" t="s">
        <v>1854</v>
      </c>
      <c r="C81" s="283" t="s">
        <v>422</v>
      </c>
      <c r="D81" s="283" t="s">
        <v>1855</v>
      </c>
      <c r="E81" s="283" t="s">
        <v>429</v>
      </c>
      <c r="F81" s="283" t="s">
        <v>825</v>
      </c>
      <c r="G81" s="311" t="s">
        <v>1856</v>
      </c>
      <c r="H81" s="283" t="s">
        <v>1857</v>
      </c>
      <c r="I81" s="283" t="s">
        <v>1858</v>
      </c>
      <c r="J81" s="283" t="s">
        <v>424</v>
      </c>
      <c r="K81" s="283" t="s">
        <v>1858</v>
      </c>
      <c r="L81" s="284">
        <v>421905659005</v>
      </c>
      <c r="M81" s="283" t="s">
        <v>1859</v>
      </c>
      <c r="N81" s="283"/>
      <c r="O81" s="283"/>
      <c r="P81" s="283"/>
    </row>
    <row r="82" spans="1:16" ht="12.5">
      <c r="A82" s="203" t="s">
        <v>1860</v>
      </c>
      <c r="B82" s="283" t="s">
        <v>1861</v>
      </c>
      <c r="C82" s="283" t="s">
        <v>422</v>
      </c>
      <c r="D82" s="283" t="s">
        <v>1862</v>
      </c>
      <c r="E82" s="283" t="s">
        <v>433</v>
      </c>
      <c r="F82" s="283" t="s">
        <v>434</v>
      </c>
      <c r="G82" s="311" t="s">
        <v>1863</v>
      </c>
      <c r="H82" s="283" t="s">
        <v>1864</v>
      </c>
      <c r="I82" s="283" t="s">
        <v>2689</v>
      </c>
      <c r="J82" s="283" t="s">
        <v>2690</v>
      </c>
      <c r="K82" s="283" t="s">
        <v>1865</v>
      </c>
      <c r="L82" s="284">
        <v>421903528610</v>
      </c>
      <c r="M82" s="283" t="s">
        <v>1866</v>
      </c>
      <c r="N82" s="283"/>
      <c r="O82" s="283"/>
      <c r="P82" s="283"/>
    </row>
    <row r="83" spans="1:16">
      <c r="A83" s="203" t="s">
        <v>2691</v>
      </c>
      <c r="B83" s="283" t="s">
        <v>2692</v>
      </c>
      <c r="C83" s="283" t="s">
        <v>422</v>
      </c>
      <c r="D83" s="283" t="s">
        <v>2693</v>
      </c>
      <c r="E83" s="283" t="s">
        <v>429</v>
      </c>
      <c r="F83" s="283" t="s">
        <v>757</v>
      </c>
      <c r="G83" s="283" t="s">
        <v>2694</v>
      </c>
      <c r="H83" s="283" t="s">
        <v>2695</v>
      </c>
      <c r="I83" s="283" t="s">
        <v>2696</v>
      </c>
      <c r="J83" s="283" t="s">
        <v>424</v>
      </c>
      <c r="K83" s="283" t="s">
        <v>2696</v>
      </c>
      <c r="L83" s="284">
        <v>421903413040</v>
      </c>
      <c r="M83" s="283" t="s">
        <v>2697</v>
      </c>
      <c r="N83" s="283"/>
      <c r="O83" s="283"/>
      <c r="P83" s="283"/>
    </row>
    <row r="84" spans="1:16" ht="12.5">
      <c r="A84" s="198" t="s">
        <v>438</v>
      </c>
      <c r="B84" s="199" t="s">
        <v>1867</v>
      </c>
      <c r="C84" s="200" t="s">
        <v>422</v>
      </c>
      <c r="D84" s="199" t="s">
        <v>439</v>
      </c>
      <c r="E84" s="199" t="s">
        <v>429</v>
      </c>
      <c r="F84" s="199" t="s">
        <v>440</v>
      </c>
      <c r="G84" s="310" t="s">
        <v>441</v>
      </c>
      <c r="H84" s="263" t="s">
        <v>442</v>
      </c>
      <c r="I84" s="199" t="s">
        <v>443</v>
      </c>
      <c r="J84" s="199" t="s">
        <v>426</v>
      </c>
      <c r="K84" s="199" t="s">
        <v>443</v>
      </c>
      <c r="L84" s="201">
        <v>421908868248</v>
      </c>
      <c r="M84" s="199" t="s">
        <v>444</v>
      </c>
      <c r="N84" s="199"/>
      <c r="O84" s="199"/>
      <c r="P84" s="199"/>
    </row>
    <row r="85" spans="1:16">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c r="A86" s="198" t="s">
        <v>456</v>
      </c>
      <c r="B86" s="199" t="s">
        <v>457</v>
      </c>
      <c r="C86" s="200" t="s">
        <v>422</v>
      </c>
      <c r="D86" s="199" t="s">
        <v>458</v>
      </c>
      <c r="E86" s="199" t="s">
        <v>429</v>
      </c>
      <c r="F86" s="199" t="s">
        <v>459</v>
      </c>
      <c r="G86" s="263" t="s">
        <v>460</v>
      </c>
      <c r="H86" s="263" t="s">
        <v>461</v>
      </c>
      <c r="I86" s="199" t="s">
        <v>462</v>
      </c>
      <c r="J86" s="199" t="s">
        <v>426</v>
      </c>
      <c r="K86" s="199" t="s">
        <v>462</v>
      </c>
      <c r="L86" s="201">
        <v>421905948422</v>
      </c>
      <c r="M86" s="199" t="s">
        <v>463</v>
      </c>
      <c r="N86" s="199"/>
      <c r="O86" s="199"/>
      <c r="P86" s="199"/>
    </row>
    <row r="87" spans="1:16">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c r="A88" s="198" t="s">
        <v>471</v>
      </c>
      <c r="B88" s="199" t="s">
        <v>472</v>
      </c>
      <c r="C88" s="200" t="s">
        <v>422</v>
      </c>
      <c r="D88" s="200" t="s">
        <v>473</v>
      </c>
      <c r="E88" s="200" t="s">
        <v>429</v>
      </c>
      <c r="F88" s="200" t="s">
        <v>474</v>
      </c>
      <c r="G88" s="263" t="s">
        <v>475</v>
      </c>
      <c r="H88" s="312" t="s">
        <v>476</v>
      </c>
      <c r="I88" s="200" t="s">
        <v>477</v>
      </c>
      <c r="J88" s="200" t="s">
        <v>426</v>
      </c>
      <c r="K88" s="313" t="s">
        <v>1395</v>
      </c>
      <c r="L88" s="314">
        <v>421908965156</v>
      </c>
      <c r="M88" s="200" t="s">
        <v>478</v>
      </c>
      <c r="N88" s="199"/>
      <c r="O88" s="200"/>
      <c r="P88" s="199"/>
    </row>
    <row r="89" spans="1:16">
      <c r="A89" s="198" t="s">
        <v>479</v>
      </c>
      <c r="B89" s="199" t="s">
        <v>480</v>
      </c>
      <c r="C89" s="200" t="s">
        <v>422</v>
      </c>
      <c r="D89" s="200" t="s">
        <v>1364</v>
      </c>
      <c r="E89" s="200" t="s">
        <v>1365</v>
      </c>
      <c r="F89" s="200" t="s">
        <v>1366</v>
      </c>
      <c r="G89" s="263" t="s">
        <v>481</v>
      </c>
      <c r="H89" s="312" t="s">
        <v>482</v>
      </c>
      <c r="I89" s="200" t="s">
        <v>1868</v>
      </c>
      <c r="J89" s="200" t="s">
        <v>424</v>
      </c>
      <c r="K89" s="313" t="s">
        <v>483</v>
      </c>
      <c r="L89" s="314">
        <v>421905998953</v>
      </c>
      <c r="M89" s="200" t="s">
        <v>484</v>
      </c>
      <c r="N89" s="199"/>
      <c r="O89" s="200"/>
      <c r="P89" s="199"/>
    </row>
    <row r="90" spans="1:16" ht="20">
      <c r="A90" s="198" t="s">
        <v>485</v>
      </c>
      <c r="B90" s="199" t="s">
        <v>486</v>
      </c>
      <c r="C90" s="200" t="s">
        <v>422</v>
      </c>
      <c r="D90" s="200" t="s">
        <v>473</v>
      </c>
      <c r="E90" s="200" t="s">
        <v>429</v>
      </c>
      <c r="F90" s="200" t="s">
        <v>474</v>
      </c>
      <c r="G90" s="263" t="s">
        <v>487</v>
      </c>
      <c r="H90" s="312" t="s">
        <v>488</v>
      </c>
      <c r="I90" s="200" t="s">
        <v>489</v>
      </c>
      <c r="J90" s="200" t="s">
        <v>426</v>
      </c>
      <c r="K90" s="313" t="s">
        <v>1396</v>
      </c>
      <c r="L90" s="314" t="s">
        <v>1397</v>
      </c>
      <c r="M90" s="200" t="s">
        <v>490</v>
      </c>
      <c r="N90" s="199"/>
      <c r="O90" s="200"/>
      <c r="P90" s="199"/>
    </row>
    <row r="91" spans="1:16">
      <c r="A91" s="198" t="s">
        <v>491</v>
      </c>
      <c r="B91" s="199" t="s">
        <v>492</v>
      </c>
      <c r="C91" s="200" t="s">
        <v>422</v>
      </c>
      <c r="D91" s="200" t="s">
        <v>1869</v>
      </c>
      <c r="E91" s="200" t="s">
        <v>435</v>
      </c>
      <c r="F91" s="200" t="s">
        <v>493</v>
      </c>
      <c r="G91" s="263" t="s">
        <v>494</v>
      </c>
      <c r="H91" s="312" t="s">
        <v>495</v>
      </c>
      <c r="I91" s="200" t="s">
        <v>496</v>
      </c>
      <c r="J91" s="200" t="s">
        <v>426</v>
      </c>
      <c r="K91" s="313" t="s">
        <v>496</v>
      </c>
      <c r="L91" s="314">
        <v>421911361044</v>
      </c>
      <c r="M91" s="200" t="s">
        <v>497</v>
      </c>
      <c r="N91" s="199"/>
      <c r="O91" s="200"/>
      <c r="P91" s="199"/>
    </row>
    <row r="92" spans="1:16">
      <c r="A92" s="198" t="s">
        <v>498</v>
      </c>
      <c r="B92" s="199" t="s">
        <v>499</v>
      </c>
      <c r="C92" s="200" t="s">
        <v>422</v>
      </c>
      <c r="D92" s="200" t="s">
        <v>500</v>
      </c>
      <c r="E92" s="200" t="s">
        <v>501</v>
      </c>
      <c r="F92" s="200" t="s">
        <v>502</v>
      </c>
      <c r="G92" s="263" t="s">
        <v>503</v>
      </c>
      <c r="H92" s="312" t="s">
        <v>504</v>
      </c>
      <c r="I92" s="200" t="s">
        <v>505</v>
      </c>
      <c r="J92" s="200" t="s">
        <v>426</v>
      </c>
      <c r="K92" s="313" t="s">
        <v>506</v>
      </c>
      <c r="L92" s="314">
        <v>421903403105</v>
      </c>
      <c r="M92" s="200" t="s">
        <v>507</v>
      </c>
      <c r="N92" s="199"/>
      <c r="O92" s="200"/>
      <c r="P92" s="199"/>
    </row>
    <row r="93" spans="1:16">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c r="A94" s="198" t="s">
        <v>509</v>
      </c>
      <c r="B94" s="199" t="s">
        <v>510</v>
      </c>
      <c r="C94" s="200" t="s">
        <v>422</v>
      </c>
      <c r="D94" s="200" t="s">
        <v>511</v>
      </c>
      <c r="E94" s="199" t="s">
        <v>512</v>
      </c>
      <c r="F94" s="200" t="s">
        <v>513</v>
      </c>
      <c r="G94" s="263" t="s">
        <v>514</v>
      </c>
      <c r="H94" s="312" t="s">
        <v>515</v>
      </c>
      <c r="I94" s="200" t="s">
        <v>1879</v>
      </c>
      <c r="J94" s="200" t="s">
        <v>426</v>
      </c>
      <c r="K94" s="313" t="s">
        <v>516</v>
      </c>
      <c r="L94" s="314">
        <v>421905162424</v>
      </c>
      <c r="M94" s="200" t="s">
        <v>517</v>
      </c>
      <c r="N94" s="199"/>
      <c r="O94" s="200"/>
      <c r="P94" s="199"/>
    </row>
    <row r="95" spans="1:16" ht="20">
      <c r="A95" s="198" t="s">
        <v>518</v>
      </c>
      <c r="B95" s="199" t="s">
        <v>1880</v>
      </c>
      <c r="C95" s="200" t="s">
        <v>422</v>
      </c>
      <c r="D95" s="200" t="s">
        <v>1367</v>
      </c>
      <c r="E95" s="199" t="s">
        <v>433</v>
      </c>
      <c r="F95" s="200" t="s">
        <v>434</v>
      </c>
      <c r="G95" s="263" t="s">
        <v>519</v>
      </c>
      <c r="H95" s="312" t="s">
        <v>520</v>
      </c>
      <c r="I95" s="200" t="s">
        <v>521</v>
      </c>
      <c r="J95" s="200" t="s">
        <v>426</v>
      </c>
      <c r="K95" s="313" t="s">
        <v>1398</v>
      </c>
      <c r="L95" s="314" t="s">
        <v>1399</v>
      </c>
      <c r="M95" s="200" t="s">
        <v>522</v>
      </c>
      <c r="N95" s="199"/>
      <c r="O95" s="200"/>
      <c r="P95" s="199"/>
    </row>
    <row r="96" spans="1:16">
      <c r="A96" s="203">
        <v>30814910</v>
      </c>
      <c r="B96" s="283" t="s">
        <v>2698</v>
      </c>
      <c r="C96" s="283" t="s">
        <v>422</v>
      </c>
      <c r="D96" s="283" t="s">
        <v>1367</v>
      </c>
      <c r="E96" s="283" t="s">
        <v>2699</v>
      </c>
      <c r="F96" s="283" t="s">
        <v>434</v>
      </c>
      <c r="G96" s="283" t="s">
        <v>2700</v>
      </c>
      <c r="H96" s="283" t="s">
        <v>520</v>
      </c>
      <c r="I96" s="283" t="s">
        <v>521</v>
      </c>
      <c r="J96" s="283" t="s">
        <v>426</v>
      </c>
      <c r="K96" s="283" t="s">
        <v>521</v>
      </c>
      <c r="L96" s="284">
        <v>421905267973</v>
      </c>
      <c r="M96" s="283" t="s">
        <v>522</v>
      </c>
      <c r="N96" s="283"/>
      <c r="O96" s="283"/>
      <c r="P96" s="283"/>
    </row>
    <row r="97" spans="1:16">
      <c r="A97" s="198" t="s">
        <v>1400</v>
      </c>
      <c r="B97" s="199" t="s">
        <v>1401</v>
      </c>
      <c r="C97" s="200" t="s">
        <v>422</v>
      </c>
      <c r="D97" s="200" t="s">
        <v>523</v>
      </c>
      <c r="E97" s="200" t="s">
        <v>429</v>
      </c>
      <c r="F97" s="200" t="s">
        <v>524</v>
      </c>
      <c r="G97" s="263" t="s">
        <v>1402</v>
      </c>
      <c r="H97" s="199" t="s">
        <v>1403</v>
      </c>
      <c r="I97" s="200" t="s">
        <v>1404</v>
      </c>
      <c r="J97" s="200" t="s">
        <v>426</v>
      </c>
      <c r="K97" s="200" t="s">
        <v>1405</v>
      </c>
      <c r="L97" s="201">
        <v>421907696186</v>
      </c>
      <c r="M97" s="200" t="s">
        <v>1406</v>
      </c>
      <c r="N97" s="200"/>
      <c r="O97" s="200"/>
      <c r="P97" s="200"/>
    </row>
    <row r="98" spans="1:16">
      <c r="A98" s="198" t="s">
        <v>1881</v>
      </c>
      <c r="B98" s="199" t="s">
        <v>1882</v>
      </c>
      <c r="C98" s="200" t="s">
        <v>422</v>
      </c>
      <c r="D98" s="200" t="s">
        <v>1883</v>
      </c>
      <c r="E98" s="200" t="s">
        <v>435</v>
      </c>
      <c r="F98" s="200" t="s">
        <v>493</v>
      </c>
      <c r="G98" s="263" t="s">
        <v>1884</v>
      </c>
      <c r="H98" s="199" t="s">
        <v>1885</v>
      </c>
      <c r="I98" s="200" t="s">
        <v>1886</v>
      </c>
      <c r="J98" s="200" t="s">
        <v>426</v>
      </c>
      <c r="K98" s="200" t="s">
        <v>1886</v>
      </c>
      <c r="L98" s="201">
        <v>421918478290</v>
      </c>
      <c r="M98" s="200" t="s">
        <v>1887</v>
      </c>
      <c r="N98" s="200"/>
      <c r="O98" s="200"/>
      <c r="P98" s="200"/>
    </row>
    <row r="99" spans="1:16">
      <c r="A99" s="198" t="s">
        <v>1407</v>
      </c>
      <c r="B99" s="199" t="s">
        <v>1408</v>
      </c>
      <c r="C99" s="200" t="s">
        <v>422</v>
      </c>
      <c r="D99" s="200" t="s">
        <v>1888</v>
      </c>
      <c r="E99" s="200" t="s">
        <v>1889</v>
      </c>
      <c r="F99" s="200" t="s">
        <v>1890</v>
      </c>
      <c r="G99" s="263" t="s">
        <v>1409</v>
      </c>
      <c r="H99" s="199" t="s">
        <v>1410</v>
      </c>
      <c r="I99" s="200" t="s">
        <v>1891</v>
      </c>
      <c r="J99" s="200" t="s">
        <v>424</v>
      </c>
      <c r="K99" s="200" t="s">
        <v>1891</v>
      </c>
      <c r="L99" s="201">
        <v>421907448837</v>
      </c>
      <c r="M99" s="200" t="s">
        <v>1411</v>
      </c>
      <c r="N99" s="200"/>
      <c r="O99" s="200"/>
      <c r="P99" s="200"/>
    </row>
    <row r="100" spans="1:16">
      <c r="A100" s="198" t="s">
        <v>525</v>
      </c>
      <c r="B100" s="199" t="s">
        <v>526</v>
      </c>
      <c r="C100" s="200" t="s">
        <v>422</v>
      </c>
      <c r="D100" s="200" t="s">
        <v>473</v>
      </c>
      <c r="E100" s="199" t="s">
        <v>429</v>
      </c>
      <c r="F100" s="200" t="s">
        <v>524</v>
      </c>
      <c r="G100" s="263" t="s">
        <v>527</v>
      </c>
      <c r="H100" s="312" t="s">
        <v>528</v>
      </c>
      <c r="I100" s="200" t="s">
        <v>2701</v>
      </c>
      <c r="J100" s="200" t="s">
        <v>426</v>
      </c>
      <c r="K100" s="200" t="s">
        <v>529</v>
      </c>
      <c r="L100" s="314">
        <v>421905294239</v>
      </c>
      <c r="M100" s="200" t="s">
        <v>530</v>
      </c>
      <c r="N100" s="199"/>
      <c r="O100" s="200"/>
      <c r="P100" s="199"/>
    </row>
    <row r="101" spans="1:16">
      <c r="A101" s="198" t="s">
        <v>531</v>
      </c>
      <c r="B101" s="199" t="s">
        <v>532</v>
      </c>
      <c r="C101" s="200" t="s">
        <v>422</v>
      </c>
      <c r="D101" s="199" t="s">
        <v>655</v>
      </c>
      <c r="E101" s="199" t="s">
        <v>429</v>
      </c>
      <c r="F101" s="199" t="s">
        <v>524</v>
      </c>
      <c r="G101" s="263" t="s">
        <v>533</v>
      </c>
      <c r="H101" s="199" t="s">
        <v>534</v>
      </c>
      <c r="I101" s="199" t="s">
        <v>535</v>
      </c>
      <c r="J101" s="199" t="s">
        <v>426</v>
      </c>
      <c r="K101" s="199" t="s">
        <v>536</v>
      </c>
      <c r="L101" s="201">
        <v>421905504810</v>
      </c>
      <c r="M101" s="199" t="s">
        <v>537</v>
      </c>
      <c r="N101" s="199"/>
      <c r="O101" s="199"/>
      <c r="P101" s="199"/>
    </row>
    <row r="102" spans="1:16">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6" t="s">
        <v>1412</v>
      </c>
      <c r="P102" s="315"/>
    </row>
    <row r="103" spans="1:16">
      <c r="A103" s="203">
        <v>31744621</v>
      </c>
      <c r="B103" s="283" t="s">
        <v>539</v>
      </c>
      <c r="C103" s="283" t="s">
        <v>422</v>
      </c>
      <c r="D103" s="283" t="s">
        <v>540</v>
      </c>
      <c r="E103" s="283" t="s">
        <v>429</v>
      </c>
      <c r="F103" s="283" t="s">
        <v>541</v>
      </c>
      <c r="G103" s="283" t="s">
        <v>542</v>
      </c>
      <c r="H103" s="283" t="s">
        <v>543</v>
      </c>
      <c r="I103" s="283" t="s">
        <v>544</v>
      </c>
      <c r="J103" s="283" t="s">
        <v>426</v>
      </c>
      <c r="K103" s="283" t="s">
        <v>545</v>
      </c>
      <c r="L103" s="284">
        <v>421949246786</v>
      </c>
      <c r="M103" s="283" t="s">
        <v>546</v>
      </c>
      <c r="N103" s="283"/>
      <c r="O103" s="283"/>
      <c r="P103" s="283"/>
    </row>
    <row r="104" spans="1:16">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6"/>
      <c r="P104" s="315"/>
    </row>
    <row r="105" spans="1:16">
      <c r="A105" s="198" t="s">
        <v>1901</v>
      </c>
      <c r="B105" s="199" t="s">
        <v>1902</v>
      </c>
      <c r="C105" s="200" t="s">
        <v>422</v>
      </c>
      <c r="D105" s="199" t="s">
        <v>1903</v>
      </c>
      <c r="E105" s="199" t="s">
        <v>1904</v>
      </c>
      <c r="F105" s="199" t="s">
        <v>1905</v>
      </c>
      <c r="G105" s="263" t="s">
        <v>1906</v>
      </c>
      <c r="H105" s="199" t="s">
        <v>1907</v>
      </c>
      <c r="I105" s="199" t="s">
        <v>1908</v>
      </c>
      <c r="J105" s="199" t="s">
        <v>424</v>
      </c>
      <c r="K105" s="199" t="s">
        <v>1909</v>
      </c>
      <c r="L105" s="201">
        <v>421907344996</v>
      </c>
      <c r="M105" s="199" t="s">
        <v>1910</v>
      </c>
      <c r="N105" s="199"/>
      <c r="O105" s="199"/>
      <c r="P105" s="199"/>
    </row>
    <row r="106" spans="1:16">
      <c r="A106" s="198" t="s">
        <v>1911</v>
      </c>
      <c r="B106" s="199" t="s">
        <v>1912</v>
      </c>
      <c r="C106" s="200" t="s">
        <v>422</v>
      </c>
      <c r="D106" s="199" t="s">
        <v>1913</v>
      </c>
      <c r="E106" s="199" t="s">
        <v>429</v>
      </c>
      <c r="F106" s="199" t="s">
        <v>436</v>
      </c>
      <c r="G106" s="316" t="s">
        <v>1914</v>
      </c>
      <c r="H106" s="199" t="s">
        <v>1915</v>
      </c>
      <c r="I106" s="199" t="s">
        <v>1916</v>
      </c>
      <c r="J106" s="199" t="s">
        <v>426</v>
      </c>
      <c r="K106" s="199" t="s">
        <v>1916</v>
      </c>
      <c r="L106" s="201">
        <v>421903919943</v>
      </c>
      <c r="M106" s="199" t="s">
        <v>1917</v>
      </c>
      <c r="N106" s="199"/>
      <c r="O106" s="199"/>
      <c r="P106" s="199"/>
    </row>
    <row r="107" spans="1:16">
      <c r="A107" s="198" t="s">
        <v>547</v>
      </c>
      <c r="B107" s="199" t="s">
        <v>548</v>
      </c>
      <c r="C107" s="200" t="s">
        <v>422</v>
      </c>
      <c r="D107" s="199" t="s">
        <v>549</v>
      </c>
      <c r="E107" s="199" t="s">
        <v>429</v>
      </c>
      <c r="F107" s="199" t="s">
        <v>550</v>
      </c>
      <c r="G107" s="199" t="s">
        <v>551</v>
      </c>
      <c r="H107" s="273" t="s">
        <v>552</v>
      </c>
      <c r="I107" s="273" t="s">
        <v>553</v>
      </c>
      <c r="J107" s="273" t="s">
        <v>426</v>
      </c>
      <c r="K107" s="199" t="s">
        <v>553</v>
      </c>
      <c r="L107" s="201">
        <v>421903421644</v>
      </c>
      <c r="M107" s="199" t="s">
        <v>554</v>
      </c>
      <c r="N107" s="199"/>
      <c r="O107" s="199"/>
      <c r="P107" s="199"/>
    </row>
    <row r="108" spans="1:16">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c r="A110" s="198" t="s">
        <v>562</v>
      </c>
      <c r="B110" s="199" t="s">
        <v>563</v>
      </c>
      <c r="C110" s="200" t="s">
        <v>422</v>
      </c>
      <c r="D110" s="200" t="s">
        <v>473</v>
      </c>
      <c r="E110" s="200" t="s">
        <v>429</v>
      </c>
      <c r="F110" s="200" t="s">
        <v>524</v>
      </c>
      <c r="G110" s="199" t="s">
        <v>564</v>
      </c>
      <c r="H110" s="263" t="s">
        <v>565</v>
      </c>
      <c r="I110" s="200" t="s">
        <v>1368</v>
      </c>
      <c r="J110" s="200" t="s">
        <v>837</v>
      </c>
      <c r="K110" s="200" t="s">
        <v>566</v>
      </c>
      <c r="L110" s="201">
        <v>421915177492</v>
      </c>
      <c r="M110" s="200" t="s">
        <v>567</v>
      </c>
      <c r="N110" s="199"/>
      <c r="O110" s="200"/>
      <c r="P110" s="200"/>
    </row>
    <row r="111" spans="1:16">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c r="A112" s="198" t="s">
        <v>568</v>
      </c>
      <c r="B112" s="199" t="s">
        <v>569</v>
      </c>
      <c r="C112" s="200" t="s">
        <v>422</v>
      </c>
      <c r="D112" s="199" t="s">
        <v>570</v>
      </c>
      <c r="E112" s="199" t="s">
        <v>427</v>
      </c>
      <c r="F112" s="199" t="s">
        <v>428</v>
      </c>
      <c r="G112" s="199" t="s">
        <v>571</v>
      </c>
      <c r="H112" s="199" t="s">
        <v>1414</v>
      </c>
      <c r="I112" s="199" t="s">
        <v>572</v>
      </c>
      <c r="J112" s="199" t="s">
        <v>508</v>
      </c>
      <c r="K112" s="199" t="s">
        <v>572</v>
      </c>
      <c r="L112" s="314">
        <v>421905380634</v>
      </c>
      <c r="M112" s="317" t="s">
        <v>573</v>
      </c>
      <c r="N112" s="199"/>
      <c r="O112" s="199"/>
      <c r="P112" s="317" t="s">
        <v>1415</v>
      </c>
    </row>
    <row r="113" spans="1:16">
      <c r="A113" s="198" t="s">
        <v>574</v>
      </c>
      <c r="B113" s="199" t="s">
        <v>575</v>
      </c>
      <c r="C113" s="200" t="s">
        <v>422</v>
      </c>
      <c r="D113" s="200" t="s">
        <v>473</v>
      </c>
      <c r="E113" s="200" t="s">
        <v>429</v>
      </c>
      <c r="F113" s="199" t="s">
        <v>524</v>
      </c>
      <c r="G113" s="199" t="s">
        <v>576</v>
      </c>
      <c r="H113" s="199" t="s">
        <v>577</v>
      </c>
      <c r="I113" s="200" t="s">
        <v>578</v>
      </c>
      <c r="J113" s="200" t="s">
        <v>424</v>
      </c>
      <c r="K113" s="313" t="s">
        <v>579</v>
      </c>
      <c r="L113" s="314">
        <v>421907100191</v>
      </c>
      <c r="M113" s="200" t="s">
        <v>580</v>
      </c>
      <c r="N113" s="199"/>
      <c r="O113" s="200"/>
      <c r="P113" s="199"/>
    </row>
    <row r="114" spans="1:16" ht="12.5">
      <c r="A114" s="198" t="s">
        <v>581</v>
      </c>
      <c r="B114" s="199" t="s">
        <v>582</v>
      </c>
      <c r="C114" s="200" t="s">
        <v>422</v>
      </c>
      <c r="D114" s="200" t="s">
        <v>473</v>
      </c>
      <c r="E114" s="199" t="s">
        <v>429</v>
      </c>
      <c r="F114" s="199" t="s">
        <v>524</v>
      </c>
      <c r="G114" s="199" t="s">
        <v>583</v>
      </c>
      <c r="H114" s="310" t="s">
        <v>1935</v>
      </c>
      <c r="I114" s="199" t="s">
        <v>1936</v>
      </c>
      <c r="J114" s="199" t="s">
        <v>426</v>
      </c>
      <c r="K114" s="273" t="s">
        <v>584</v>
      </c>
      <c r="L114" s="314">
        <v>421905659739</v>
      </c>
      <c r="M114" s="199" t="s">
        <v>585</v>
      </c>
      <c r="N114" s="308"/>
      <c r="O114" s="199"/>
      <c r="P114" s="200"/>
    </row>
    <row r="115" spans="1:16">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c r="A122" s="198" t="s">
        <v>618</v>
      </c>
      <c r="B122" s="199" t="s">
        <v>619</v>
      </c>
      <c r="C122" s="200" t="s">
        <v>422</v>
      </c>
      <c r="D122" s="200" t="s">
        <v>620</v>
      </c>
      <c r="E122" s="200" t="s">
        <v>429</v>
      </c>
      <c r="F122" s="200" t="s">
        <v>621</v>
      </c>
      <c r="G122" s="318" t="s">
        <v>1369</v>
      </c>
      <c r="H122" s="263" t="s">
        <v>1370</v>
      </c>
      <c r="I122" s="200" t="s">
        <v>622</v>
      </c>
      <c r="J122" s="200" t="s">
        <v>426</v>
      </c>
      <c r="K122" s="200" t="s">
        <v>2703</v>
      </c>
      <c r="L122" s="201">
        <v>421905936379</v>
      </c>
      <c r="M122" s="200" t="s">
        <v>623</v>
      </c>
      <c r="N122" s="199"/>
      <c r="O122" s="200"/>
      <c r="P122" s="199"/>
    </row>
    <row r="123" spans="1:16">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5">
      <c r="A129" s="198" t="s">
        <v>1954</v>
      </c>
      <c r="B129" s="199" t="s">
        <v>1955</v>
      </c>
      <c r="C129" s="200" t="s">
        <v>422</v>
      </c>
      <c r="D129" s="200" t="s">
        <v>473</v>
      </c>
      <c r="E129" s="199" t="s">
        <v>429</v>
      </c>
      <c r="F129" s="199" t="s">
        <v>474</v>
      </c>
      <c r="G129" s="319" t="s">
        <v>1956</v>
      </c>
      <c r="H129" s="319" t="s">
        <v>1957</v>
      </c>
      <c r="I129" s="199" t="s">
        <v>1958</v>
      </c>
      <c r="J129" s="199" t="s">
        <v>424</v>
      </c>
      <c r="K129" s="199" t="s">
        <v>1959</v>
      </c>
      <c r="L129" s="201">
        <v>421904260194</v>
      </c>
      <c r="M129" s="199" t="s">
        <v>1960</v>
      </c>
      <c r="N129" s="199"/>
      <c r="O129" s="199"/>
      <c r="P129" s="199"/>
    </row>
    <row r="130" spans="1:16" ht="12.5">
      <c r="A130" s="198" t="s">
        <v>669</v>
      </c>
      <c r="B130" s="199" t="s">
        <v>670</v>
      </c>
      <c r="C130" s="200" t="s">
        <v>422</v>
      </c>
      <c r="D130" s="200" t="s">
        <v>473</v>
      </c>
      <c r="E130" s="199" t="s">
        <v>429</v>
      </c>
      <c r="F130" s="200" t="s">
        <v>524</v>
      </c>
      <c r="G130" s="310" t="s">
        <v>2704</v>
      </c>
      <c r="H130" s="199" t="s">
        <v>2705</v>
      </c>
      <c r="I130" s="199" t="s">
        <v>2706</v>
      </c>
      <c r="J130" s="199" t="s">
        <v>424</v>
      </c>
      <c r="K130" s="199" t="s">
        <v>2706</v>
      </c>
      <c r="L130" s="201">
        <v>421910161266</v>
      </c>
      <c r="M130" s="199" t="s">
        <v>671</v>
      </c>
      <c r="N130" s="200"/>
      <c r="O130" s="200"/>
      <c r="P130" s="200"/>
    </row>
    <row r="131" spans="1:16">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c r="A133" s="198" t="s">
        <v>684</v>
      </c>
      <c r="B133" s="199" t="s">
        <v>685</v>
      </c>
      <c r="C133" s="200" t="s">
        <v>422</v>
      </c>
      <c r="D133" s="199" t="s">
        <v>686</v>
      </c>
      <c r="E133" s="199" t="s">
        <v>429</v>
      </c>
      <c r="F133" s="199" t="s">
        <v>687</v>
      </c>
      <c r="G133" s="263" t="s">
        <v>688</v>
      </c>
      <c r="H133" s="263" t="s">
        <v>689</v>
      </c>
      <c r="I133" s="199" t="s">
        <v>690</v>
      </c>
      <c r="J133" s="199" t="s">
        <v>424</v>
      </c>
      <c r="K133" s="199" t="s">
        <v>691</v>
      </c>
      <c r="L133" s="201">
        <v>421918824449</v>
      </c>
      <c r="M133" s="199" t="s">
        <v>692</v>
      </c>
      <c r="N133" s="199"/>
      <c r="O133" s="200"/>
      <c r="P133" s="199"/>
    </row>
    <row r="134" spans="1:16">
      <c r="A134" s="198" t="s">
        <v>1424</v>
      </c>
      <c r="B134" s="199" t="s">
        <v>1425</v>
      </c>
      <c r="C134" s="200" t="s">
        <v>422</v>
      </c>
      <c r="D134" s="200" t="s">
        <v>1426</v>
      </c>
      <c r="E134" s="200" t="s">
        <v>1427</v>
      </c>
      <c r="F134" s="200" t="s">
        <v>1428</v>
      </c>
      <c r="G134" s="263" t="s">
        <v>1429</v>
      </c>
      <c r="H134" s="199" t="s">
        <v>1430</v>
      </c>
      <c r="I134" s="200" t="s">
        <v>1431</v>
      </c>
      <c r="J134" s="200" t="s">
        <v>424</v>
      </c>
      <c r="K134" s="200" t="s">
        <v>1431</v>
      </c>
      <c r="L134" s="201">
        <v>421903996977</v>
      </c>
      <c r="M134" s="200" t="s">
        <v>1432</v>
      </c>
      <c r="N134" s="200"/>
      <c r="O134" s="200"/>
      <c r="P134" s="199"/>
    </row>
    <row r="135" spans="1:16">
      <c r="A135" s="198" t="s">
        <v>693</v>
      </c>
      <c r="B135" s="199" t="s">
        <v>694</v>
      </c>
      <c r="C135" s="200" t="s">
        <v>422</v>
      </c>
      <c r="D135" s="199" t="s">
        <v>695</v>
      </c>
      <c r="E135" s="199" t="s">
        <v>429</v>
      </c>
      <c r="F135" s="199" t="s">
        <v>440</v>
      </c>
      <c r="G135" s="263" t="s">
        <v>696</v>
      </c>
      <c r="H135" s="263" t="s">
        <v>697</v>
      </c>
      <c r="I135" s="199" t="s">
        <v>698</v>
      </c>
      <c r="J135" s="199" t="s">
        <v>426</v>
      </c>
      <c r="K135" s="199" t="s">
        <v>699</v>
      </c>
      <c r="L135" s="201">
        <v>421907984638</v>
      </c>
      <c r="M135" s="199" t="s">
        <v>700</v>
      </c>
      <c r="N135" s="199"/>
      <c r="O135" s="199"/>
      <c r="P135" s="199"/>
    </row>
    <row r="136" spans="1:16">
      <c r="A136" s="203" t="s">
        <v>693</v>
      </c>
      <c r="B136" s="283" t="s">
        <v>694</v>
      </c>
      <c r="C136" s="283" t="s">
        <v>422</v>
      </c>
      <c r="D136" s="283" t="s">
        <v>695</v>
      </c>
      <c r="E136" s="283" t="s">
        <v>429</v>
      </c>
      <c r="F136" s="283" t="s">
        <v>440</v>
      </c>
      <c r="G136" s="283" t="s">
        <v>696</v>
      </c>
      <c r="H136" s="283" t="s">
        <v>697</v>
      </c>
      <c r="I136" s="283" t="s">
        <v>698</v>
      </c>
      <c r="J136" s="283" t="s">
        <v>426</v>
      </c>
      <c r="K136" s="283" t="s">
        <v>699</v>
      </c>
      <c r="L136" s="284">
        <v>421907984638</v>
      </c>
      <c r="M136" s="283" t="s">
        <v>700</v>
      </c>
      <c r="N136" s="283"/>
      <c r="O136" s="283"/>
      <c r="P136" s="283"/>
    </row>
    <row r="137" spans="1:16">
      <c r="A137" s="198" t="s">
        <v>701</v>
      </c>
      <c r="B137" s="199" t="s">
        <v>702</v>
      </c>
      <c r="C137" s="200" t="s">
        <v>422</v>
      </c>
      <c r="D137" s="200" t="s">
        <v>473</v>
      </c>
      <c r="E137" s="199" t="s">
        <v>429</v>
      </c>
      <c r="F137" s="200" t="s">
        <v>524</v>
      </c>
      <c r="G137" s="199" t="s">
        <v>703</v>
      </c>
      <c r="H137" s="199" t="s">
        <v>704</v>
      </c>
      <c r="I137" s="199" t="s">
        <v>705</v>
      </c>
      <c r="J137" s="199" t="s">
        <v>424</v>
      </c>
      <c r="K137" s="273" t="s">
        <v>705</v>
      </c>
      <c r="L137" s="314">
        <v>421911597705</v>
      </c>
      <c r="M137" s="199" t="s">
        <v>706</v>
      </c>
      <c r="N137" s="199"/>
      <c r="O137" s="199" t="s">
        <v>1433</v>
      </c>
      <c r="P137" s="199"/>
    </row>
    <row r="138" spans="1:16">
      <c r="A138" s="178" t="s">
        <v>1965</v>
      </c>
      <c r="B138" s="275" t="s">
        <v>1966</v>
      </c>
      <c r="C138" s="200" t="s">
        <v>422</v>
      </c>
      <c r="D138" s="275" t="s">
        <v>1967</v>
      </c>
      <c r="E138" s="275" t="s">
        <v>1427</v>
      </c>
      <c r="F138" s="275" t="s">
        <v>1428</v>
      </c>
      <c r="G138" s="275" t="s">
        <v>1968</v>
      </c>
      <c r="H138" s="275" t="s">
        <v>1969</v>
      </c>
      <c r="I138" s="275" t="s">
        <v>1970</v>
      </c>
      <c r="J138" s="199" t="s">
        <v>426</v>
      </c>
      <c r="K138" s="275" t="s">
        <v>1971</v>
      </c>
      <c r="L138" s="320">
        <v>421905762340</v>
      </c>
      <c r="M138" s="275" t="s">
        <v>1972</v>
      </c>
      <c r="N138" s="275"/>
      <c r="O138" s="275"/>
      <c r="P138" s="275"/>
    </row>
    <row r="139" spans="1:16">
      <c r="A139" s="203" t="s">
        <v>2708</v>
      </c>
      <c r="B139" s="283" t="s">
        <v>2709</v>
      </c>
      <c r="C139" s="283" t="s">
        <v>422</v>
      </c>
      <c r="D139" s="283" t="s">
        <v>2710</v>
      </c>
      <c r="E139" s="283" t="s">
        <v>435</v>
      </c>
      <c r="F139" s="283" t="s">
        <v>493</v>
      </c>
      <c r="G139" s="283" t="s">
        <v>2711</v>
      </c>
      <c r="H139" s="283" t="s">
        <v>495</v>
      </c>
      <c r="I139" s="283" t="s">
        <v>496</v>
      </c>
      <c r="J139" s="283" t="s">
        <v>424</v>
      </c>
      <c r="K139" s="283" t="s">
        <v>496</v>
      </c>
      <c r="L139" s="284">
        <v>421911361044</v>
      </c>
      <c r="M139" s="283" t="s">
        <v>2712</v>
      </c>
      <c r="N139" s="283"/>
      <c r="O139" s="283"/>
      <c r="P139" s="283"/>
    </row>
    <row r="140" spans="1:16">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6"/>
      <c r="O140" s="199"/>
      <c r="P140" s="199"/>
    </row>
    <row r="141" spans="1:16">
      <c r="A141" s="198" t="s">
        <v>715</v>
      </c>
      <c r="B141" s="199" t="s">
        <v>716</v>
      </c>
      <c r="C141" s="200" t="s">
        <v>422</v>
      </c>
      <c r="D141" s="200" t="s">
        <v>473</v>
      </c>
      <c r="E141" s="199" t="s">
        <v>429</v>
      </c>
      <c r="F141" s="200" t="s">
        <v>524</v>
      </c>
      <c r="G141" s="263" t="s">
        <v>717</v>
      </c>
      <c r="H141" s="199" t="s">
        <v>718</v>
      </c>
      <c r="I141" s="199" t="s">
        <v>719</v>
      </c>
      <c r="J141" s="199" t="s">
        <v>424</v>
      </c>
      <c r="K141" s="199" t="s">
        <v>719</v>
      </c>
      <c r="L141" s="201">
        <v>421903202270</v>
      </c>
      <c r="M141" s="199" t="s">
        <v>720</v>
      </c>
      <c r="N141" s="199"/>
      <c r="O141" s="199"/>
      <c r="P141" s="199"/>
    </row>
    <row r="142" spans="1:16">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c r="A144" s="178" t="s">
        <v>1434</v>
      </c>
      <c r="B144" s="275" t="s">
        <v>1435</v>
      </c>
      <c r="C144" s="200" t="s">
        <v>422</v>
      </c>
      <c r="D144" s="275" t="s">
        <v>1436</v>
      </c>
      <c r="E144" s="275" t="s">
        <v>429</v>
      </c>
      <c r="F144" s="275" t="s">
        <v>425</v>
      </c>
      <c r="G144" s="275" t="s">
        <v>1437</v>
      </c>
      <c r="H144" s="275" t="s">
        <v>1438</v>
      </c>
      <c r="I144" s="275" t="s">
        <v>1439</v>
      </c>
      <c r="J144" s="275" t="s">
        <v>424</v>
      </c>
      <c r="K144" s="275" t="s">
        <v>1440</v>
      </c>
      <c r="L144" s="320" t="s">
        <v>1441</v>
      </c>
      <c r="M144" s="275" t="s">
        <v>1442</v>
      </c>
      <c r="N144" s="275"/>
      <c r="O144" s="275"/>
      <c r="P144" s="275"/>
    </row>
    <row r="145" spans="1:16">
      <c r="A145" s="203" t="s">
        <v>2713</v>
      </c>
      <c r="B145" s="283" t="s">
        <v>2714</v>
      </c>
      <c r="C145" s="283" t="s">
        <v>422</v>
      </c>
      <c r="D145" s="283" t="s">
        <v>952</v>
      </c>
      <c r="E145" s="283" t="s">
        <v>430</v>
      </c>
      <c r="F145" s="283" t="s">
        <v>2715</v>
      </c>
      <c r="G145" s="283" t="s">
        <v>2716</v>
      </c>
      <c r="H145" s="283" t="s">
        <v>2717</v>
      </c>
      <c r="I145" s="283" t="s">
        <v>2718</v>
      </c>
      <c r="J145" s="283" t="s">
        <v>2719</v>
      </c>
      <c r="K145" s="283" t="s">
        <v>2718</v>
      </c>
      <c r="L145" s="284">
        <v>421415073611</v>
      </c>
      <c r="M145" s="283" t="s">
        <v>2720</v>
      </c>
      <c r="N145" s="283"/>
      <c r="O145" s="283"/>
      <c r="P145" s="283"/>
    </row>
    <row r="146" spans="1:16">
      <c r="A146" s="198" t="s">
        <v>738</v>
      </c>
      <c r="B146" s="199" t="s">
        <v>739</v>
      </c>
      <c r="C146" s="200" t="s">
        <v>422</v>
      </c>
      <c r="D146" s="199" t="s">
        <v>1371</v>
      </c>
      <c r="E146" s="199" t="s">
        <v>429</v>
      </c>
      <c r="F146" s="199" t="s">
        <v>892</v>
      </c>
      <c r="G146" s="199" t="s">
        <v>740</v>
      </c>
      <c r="H146" s="263" t="s">
        <v>741</v>
      </c>
      <c r="I146" s="199" t="s">
        <v>742</v>
      </c>
      <c r="J146" s="199" t="s">
        <v>424</v>
      </c>
      <c r="K146" s="199" t="s">
        <v>743</v>
      </c>
      <c r="L146" s="201">
        <v>421903601379</v>
      </c>
      <c r="M146" s="199" t="s">
        <v>744</v>
      </c>
      <c r="N146" s="199"/>
      <c r="O146" s="199"/>
      <c r="P146" s="199"/>
    </row>
    <row r="147" spans="1:16">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8" t="s">
        <v>1443</v>
      </c>
    </row>
    <row r="148" spans="1:16">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c r="A151" s="198" t="s">
        <v>781</v>
      </c>
      <c r="B151" s="199" t="s">
        <v>782</v>
      </c>
      <c r="C151" s="200" t="s">
        <v>422</v>
      </c>
      <c r="D151" s="199" t="s">
        <v>783</v>
      </c>
      <c r="E151" s="199" t="s">
        <v>429</v>
      </c>
      <c r="F151" s="199" t="s">
        <v>431</v>
      </c>
      <c r="G151" s="199" t="s">
        <v>784</v>
      </c>
      <c r="H151" s="263" t="s">
        <v>785</v>
      </c>
      <c r="I151" s="199" t="s">
        <v>786</v>
      </c>
      <c r="J151" s="199" t="s">
        <v>426</v>
      </c>
      <c r="K151" s="199" t="s">
        <v>787</v>
      </c>
      <c r="L151" s="201">
        <v>421903714918</v>
      </c>
      <c r="M151" s="199" t="s">
        <v>788</v>
      </c>
      <c r="N151" s="199"/>
      <c r="O151" s="199"/>
      <c r="P151" s="199"/>
    </row>
    <row r="152" spans="1:16">
      <c r="A152" s="198" t="s">
        <v>789</v>
      </c>
      <c r="B152" s="199" t="s">
        <v>790</v>
      </c>
      <c r="C152" s="200" t="s">
        <v>422</v>
      </c>
      <c r="D152" s="199" t="s">
        <v>2721</v>
      </c>
      <c r="E152" s="199" t="s">
        <v>429</v>
      </c>
      <c r="F152" s="199" t="s">
        <v>791</v>
      </c>
      <c r="G152" s="263" t="s">
        <v>792</v>
      </c>
      <c r="H152" s="199" t="s">
        <v>793</v>
      </c>
      <c r="I152" s="199" t="s">
        <v>794</v>
      </c>
      <c r="J152" s="199" t="s">
        <v>424</v>
      </c>
      <c r="K152" s="199" t="s">
        <v>795</v>
      </c>
      <c r="L152" s="201">
        <v>421918882990</v>
      </c>
      <c r="M152" s="199" t="s">
        <v>796</v>
      </c>
      <c r="N152" s="199"/>
      <c r="O152" s="199"/>
      <c r="P152" s="199"/>
    </row>
    <row r="153" spans="1:16">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c r="A154" s="198" t="s">
        <v>804</v>
      </c>
      <c r="B154" s="199" t="s">
        <v>805</v>
      </c>
      <c r="C154" s="200" t="s">
        <v>422</v>
      </c>
      <c r="D154" s="199" t="s">
        <v>806</v>
      </c>
      <c r="E154" s="199" t="s">
        <v>807</v>
      </c>
      <c r="F154" s="199" t="s">
        <v>808</v>
      </c>
      <c r="G154" s="199" t="s">
        <v>809</v>
      </c>
      <c r="H154" s="263" t="s">
        <v>810</v>
      </c>
      <c r="I154" s="199" t="s">
        <v>811</v>
      </c>
      <c r="J154" s="199" t="s">
        <v>802</v>
      </c>
      <c r="K154" s="199" t="s">
        <v>811</v>
      </c>
      <c r="L154" s="201">
        <v>421905193404</v>
      </c>
      <c r="M154" s="199" t="s">
        <v>812</v>
      </c>
      <c r="N154" s="199"/>
      <c r="O154" s="199"/>
      <c r="P154" s="199"/>
    </row>
    <row r="155" spans="1:16">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c r="A156" s="198" t="s">
        <v>822</v>
      </c>
      <c r="B156" s="199" t="s">
        <v>823</v>
      </c>
      <c r="C156" s="200" t="s">
        <v>422</v>
      </c>
      <c r="D156" s="199" t="s">
        <v>824</v>
      </c>
      <c r="E156" s="199" t="s">
        <v>429</v>
      </c>
      <c r="F156" s="199" t="s">
        <v>825</v>
      </c>
      <c r="G156" s="199" t="s">
        <v>826</v>
      </c>
      <c r="H156" s="199" t="s">
        <v>827</v>
      </c>
      <c r="I156" s="199" t="s">
        <v>828</v>
      </c>
      <c r="J156" s="199" t="s">
        <v>424</v>
      </c>
      <c r="K156" s="273" t="s">
        <v>829</v>
      </c>
      <c r="L156" s="314">
        <v>421903262626</v>
      </c>
      <c r="M156" s="199" t="s">
        <v>830</v>
      </c>
      <c r="N156" s="199"/>
      <c r="O156" s="199"/>
      <c r="P156" s="199"/>
    </row>
    <row r="157" spans="1:16">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c r="A158" s="198" t="s">
        <v>840</v>
      </c>
      <c r="B158" s="199" t="s">
        <v>841</v>
      </c>
      <c r="C158" s="200" t="s">
        <v>422</v>
      </c>
      <c r="D158" s="200" t="s">
        <v>473</v>
      </c>
      <c r="E158" s="199" t="s">
        <v>429</v>
      </c>
      <c r="F158" s="200" t="s">
        <v>524</v>
      </c>
      <c r="G158" s="199" t="s">
        <v>842</v>
      </c>
      <c r="H158" s="263" t="s">
        <v>843</v>
      </c>
      <c r="I158" s="199" t="s">
        <v>844</v>
      </c>
      <c r="J158" s="199" t="s">
        <v>426</v>
      </c>
      <c r="K158" s="199" t="s">
        <v>845</v>
      </c>
      <c r="L158" s="201">
        <v>421905305338</v>
      </c>
      <c r="M158" s="199" t="s">
        <v>846</v>
      </c>
      <c r="N158" s="199"/>
      <c r="O158" s="199"/>
      <c r="P158" s="199"/>
    </row>
    <row r="159" spans="1:16">
      <c r="A159" s="198" t="s">
        <v>847</v>
      </c>
      <c r="B159" s="199" t="s">
        <v>848</v>
      </c>
      <c r="C159" s="200" t="s">
        <v>422</v>
      </c>
      <c r="D159" s="200" t="s">
        <v>473</v>
      </c>
      <c r="E159" s="200" t="s">
        <v>429</v>
      </c>
      <c r="F159" s="200" t="s">
        <v>524</v>
      </c>
      <c r="G159" s="263" t="s">
        <v>849</v>
      </c>
      <c r="H159" s="263" t="s">
        <v>850</v>
      </c>
      <c r="I159" s="200" t="s">
        <v>851</v>
      </c>
      <c r="J159" s="200" t="s">
        <v>426</v>
      </c>
      <c r="K159" s="200" t="s">
        <v>851</v>
      </c>
      <c r="L159" s="314">
        <v>421908979442</v>
      </c>
      <c r="M159" s="200" t="s">
        <v>852</v>
      </c>
      <c r="N159" s="200"/>
      <c r="O159" s="200"/>
      <c r="P159" s="200"/>
    </row>
    <row r="160" spans="1:16">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c r="A161" s="198" t="s">
        <v>1974</v>
      </c>
      <c r="B161" s="199" t="s">
        <v>1975</v>
      </c>
      <c r="C161" s="200" t="s">
        <v>422</v>
      </c>
      <c r="D161" s="200" t="s">
        <v>1976</v>
      </c>
      <c r="E161" s="200" t="s">
        <v>430</v>
      </c>
      <c r="F161" s="200" t="s">
        <v>724</v>
      </c>
      <c r="G161" s="263" t="s">
        <v>1977</v>
      </c>
      <c r="H161" s="263" t="s">
        <v>1978</v>
      </c>
      <c r="I161" s="200" t="s">
        <v>1979</v>
      </c>
      <c r="J161" s="200" t="s">
        <v>424</v>
      </c>
      <c r="K161" s="200" t="s">
        <v>1979</v>
      </c>
      <c r="L161" s="314">
        <v>421915802888</v>
      </c>
      <c r="M161" s="200" t="s">
        <v>1980</v>
      </c>
      <c r="N161" s="200"/>
      <c r="O161" s="200"/>
      <c r="P161" s="200"/>
    </row>
    <row r="162" spans="1:16">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c r="A164" s="203" t="s">
        <v>867</v>
      </c>
      <c r="B164" s="283" t="s">
        <v>868</v>
      </c>
      <c r="C164" s="283" t="s">
        <v>422</v>
      </c>
      <c r="D164" s="283" t="s">
        <v>473</v>
      </c>
      <c r="E164" s="283" t="s">
        <v>429</v>
      </c>
      <c r="F164" s="283" t="s">
        <v>524</v>
      </c>
      <c r="G164" s="283" t="s">
        <v>869</v>
      </c>
      <c r="H164" s="283" t="s">
        <v>870</v>
      </c>
      <c r="I164" s="283" t="s">
        <v>1989</v>
      </c>
      <c r="J164" s="283" t="s">
        <v>871</v>
      </c>
      <c r="K164" s="283" t="s">
        <v>2722</v>
      </c>
      <c r="L164" s="284" t="s">
        <v>2723</v>
      </c>
      <c r="M164" s="283" t="s">
        <v>872</v>
      </c>
      <c r="N164" s="283"/>
      <c r="O164" s="283"/>
      <c r="P164" s="283"/>
    </row>
    <row r="165" spans="1:16">
      <c r="A165" s="198" t="s">
        <v>873</v>
      </c>
      <c r="B165" s="199" t="s">
        <v>874</v>
      </c>
      <c r="C165" s="200" t="s">
        <v>422</v>
      </c>
      <c r="D165" s="200" t="s">
        <v>473</v>
      </c>
      <c r="E165" s="199" t="s">
        <v>429</v>
      </c>
      <c r="F165" s="200" t="s">
        <v>474</v>
      </c>
      <c r="G165" s="263" t="s">
        <v>875</v>
      </c>
      <c r="H165" s="263" t="s">
        <v>876</v>
      </c>
      <c r="I165" s="199" t="s">
        <v>877</v>
      </c>
      <c r="J165" s="199" t="s">
        <v>426</v>
      </c>
      <c r="K165" s="199" t="s">
        <v>878</v>
      </c>
      <c r="L165" s="201">
        <v>421903692095</v>
      </c>
      <c r="M165" s="199" t="s">
        <v>879</v>
      </c>
      <c r="N165" s="199"/>
      <c r="O165" s="199"/>
      <c r="P165" s="199"/>
    </row>
    <row r="166" spans="1:16">
      <c r="A166" s="198" t="s">
        <v>880</v>
      </c>
      <c r="B166" s="199" t="s">
        <v>881</v>
      </c>
      <c r="C166" s="200" t="s">
        <v>422</v>
      </c>
      <c r="D166" s="200" t="s">
        <v>473</v>
      </c>
      <c r="E166" s="200" t="s">
        <v>429</v>
      </c>
      <c r="F166" s="200" t="s">
        <v>524</v>
      </c>
      <c r="G166" s="199" t="s">
        <v>882</v>
      </c>
      <c r="H166" s="263" t="s">
        <v>1990</v>
      </c>
      <c r="I166" s="200" t="s">
        <v>883</v>
      </c>
      <c r="J166" s="200" t="s">
        <v>426</v>
      </c>
      <c r="K166" s="200" t="s">
        <v>1445</v>
      </c>
      <c r="L166" s="201">
        <v>421915499077</v>
      </c>
      <c r="M166" s="200" t="s">
        <v>884</v>
      </c>
      <c r="N166" s="200"/>
      <c r="O166" s="200"/>
      <c r="P166" s="200"/>
    </row>
    <row r="167" spans="1:16">
      <c r="A167" s="198" t="s">
        <v>885</v>
      </c>
      <c r="B167" s="199" t="s">
        <v>886</v>
      </c>
      <c r="C167" s="200" t="s">
        <v>422</v>
      </c>
      <c r="D167" s="200" t="s">
        <v>1991</v>
      </c>
      <c r="E167" s="200" t="s">
        <v>429</v>
      </c>
      <c r="F167" s="200" t="s">
        <v>524</v>
      </c>
      <c r="G167" s="263" t="s">
        <v>887</v>
      </c>
      <c r="H167" s="263" t="s">
        <v>888</v>
      </c>
      <c r="I167" s="200" t="s">
        <v>889</v>
      </c>
      <c r="J167" s="200" t="s">
        <v>644</v>
      </c>
      <c r="K167" s="200" t="s">
        <v>890</v>
      </c>
      <c r="L167" s="201">
        <v>421905234323</v>
      </c>
      <c r="M167" s="200" t="s">
        <v>891</v>
      </c>
      <c r="N167" s="199"/>
      <c r="O167" s="200"/>
      <c r="P167" s="199"/>
    </row>
    <row r="168" spans="1:16">
      <c r="A168" s="198" t="s">
        <v>1992</v>
      </c>
      <c r="B168" s="199" t="s">
        <v>1993</v>
      </c>
      <c r="C168" s="200" t="s">
        <v>422</v>
      </c>
      <c r="D168" s="199" t="s">
        <v>1994</v>
      </c>
      <c r="E168" s="199" t="s">
        <v>429</v>
      </c>
      <c r="F168" s="199" t="s">
        <v>892</v>
      </c>
      <c r="G168" s="263" t="s">
        <v>1995</v>
      </c>
      <c r="H168" s="263" t="s">
        <v>1996</v>
      </c>
      <c r="I168" s="199" t="s">
        <v>1997</v>
      </c>
      <c r="J168" s="199" t="s">
        <v>426</v>
      </c>
      <c r="K168" s="199" t="s">
        <v>1997</v>
      </c>
      <c r="L168" s="201">
        <v>421915902632</v>
      </c>
      <c r="M168" s="199" t="s">
        <v>1998</v>
      </c>
      <c r="N168" s="199"/>
      <c r="O168" s="199"/>
      <c r="P168" s="199"/>
    </row>
    <row r="169" spans="1:16">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c r="A172" s="178" t="s">
        <v>915</v>
      </c>
      <c r="B172" s="275" t="s">
        <v>916</v>
      </c>
      <c r="C172" s="200" t="s">
        <v>422</v>
      </c>
      <c r="D172" s="275" t="s">
        <v>917</v>
      </c>
      <c r="E172" s="275" t="s">
        <v>918</v>
      </c>
      <c r="F172" s="275" t="s">
        <v>919</v>
      </c>
      <c r="G172" s="275" t="s">
        <v>920</v>
      </c>
      <c r="H172" s="275" t="s">
        <v>921</v>
      </c>
      <c r="I172" s="275" t="s">
        <v>922</v>
      </c>
      <c r="J172" s="275" t="s">
        <v>426</v>
      </c>
      <c r="K172" s="275" t="s">
        <v>922</v>
      </c>
      <c r="L172" s="320">
        <v>421905486716</v>
      </c>
      <c r="M172" s="276" t="s">
        <v>923</v>
      </c>
      <c r="N172" s="275"/>
      <c r="O172" s="276"/>
      <c r="P172" s="275"/>
    </row>
    <row r="173" spans="1:16">
      <c r="A173" s="178" t="s">
        <v>1999</v>
      </c>
      <c r="B173" s="275" t="s">
        <v>2000</v>
      </c>
      <c r="C173" s="200" t="s">
        <v>422</v>
      </c>
      <c r="D173" s="275" t="s">
        <v>2001</v>
      </c>
      <c r="E173" s="275" t="s">
        <v>2002</v>
      </c>
      <c r="F173" s="275" t="s">
        <v>2003</v>
      </c>
      <c r="G173" s="275" t="s">
        <v>2004</v>
      </c>
      <c r="H173" s="275" t="s">
        <v>2005</v>
      </c>
      <c r="I173" s="275" t="s">
        <v>2006</v>
      </c>
      <c r="J173" s="275" t="s">
        <v>426</v>
      </c>
      <c r="K173" s="275" t="s">
        <v>2006</v>
      </c>
      <c r="L173" s="320">
        <v>421905533719</v>
      </c>
      <c r="M173" s="275" t="s">
        <v>2724</v>
      </c>
      <c r="N173" s="275"/>
      <c r="O173" s="276"/>
      <c r="P173" s="275"/>
    </row>
    <row r="174" spans="1:16">
      <c r="A174" s="198" t="s">
        <v>924</v>
      </c>
      <c r="B174" s="199" t="s">
        <v>925</v>
      </c>
      <c r="C174" s="200" t="s">
        <v>422</v>
      </c>
      <c r="D174" s="199" t="s">
        <v>926</v>
      </c>
      <c r="E174" s="199" t="s">
        <v>766</v>
      </c>
      <c r="F174" s="199" t="s">
        <v>927</v>
      </c>
      <c r="G174" s="263" t="s">
        <v>928</v>
      </c>
      <c r="H174" s="263" t="s">
        <v>929</v>
      </c>
      <c r="I174" s="199" t="s">
        <v>930</v>
      </c>
      <c r="J174" s="199" t="s">
        <v>426</v>
      </c>
      <c r="K174" s="199" t="s">
        <v>930</v>
      </c>
      <c r="L174" s="201">
        <v>421905235472</v>
      </c>
      <c r="M174" s="199" t="s">
        <v>931</v>
      </c>
      <c r="N174" s="199"/>
      <c r="O174" s="199"/>
      <c r="P174" s="199"/>
    </row>
    <row r="175" spans="1:16">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c r="A176" s="198" t="s">
        <v>1446</v>
      </c>
      <c r="B176" s="199" t="s">
        <v>1447</v>
      </c>
      <c r="C176" s="200" t="s">
        <v>422</v>
      </c>
      <c r="D176" s="200" t="s">
        <v>1448</v>
      </c>
      <c r="E176" s="200" t="s">
        <v>433</v>
      </c>
      <c r="F176" s="200" t="s">
        <v>432</v>
      </c>
      <c r="G176" s="263" t="s">
        <v>1449</v>
      </c>
      <c r="H176" s="199" t="s">
        <v>1450</v>
      </c>
      <c r="I176" s="200" t="s">
        <v>1451</v>
      </c>
      <c r="J176" s="200" t="s">
        <v>424</v>
      </c>
      <c r="K176" s="200"/>
      <c r="L176" s="201">
        <v>421907953701</v>
      </c>
      <c r="M176" s="200" t="s">
        <v>2007</v>
      </c>
      <c r="N176" s="199"/>
      <c r="O176" s="200"/>
      <c r="P176" s="199"/>
    </row>
    <row r="177" spans="1:16">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c r="A179" s="198" t="s">
        <v>2008</v>
      </c>
      <c r="B179" s="199" t="s">
        <v>2009</v>
      </c>
      <c r="C179" s="200" t="s">
        <v>422</v>
      </c>
      <c r="D179" s="199" t="s">
        <v>2010</v>
      </c>
      <c r="E179" s="275" t="s">
        <v>2011</v>
      </c>
      <c r="F179" s="199" t="s">
        <v>2012</v>
      </c>
      <c r="G179" s="263" t="s">
        <v>2013</v>
      </c>
      <c r="H179" s="263" t="s">
        <v>2014</v>
      </c>
      <c r="I179" s="199" t="s">
        <v>2015</v>
      </c>
      <c r="J179" s="199" t="s">
        <v>426</v>
      </c>
      <c r="K179" s="199" t="s">
        <v>2015</v>
      </c>
      <c r="L179" s="201">
        <v>421908553335</v>
      </c>
      <c r="M179" s="199" t="s">
        <v>2016</v>
      </c>
      <c r="N179" s="199"/>
      <c r="O179" s="199"/>
      <c r="P179" s="199"/>
    </row>
    <row r="180" spans="1:16">
      <c r="A180" s="178" t="s">
        <v>958</v>
      </c>
      <c r="B180" s="275" t="s">
        <v>959</v>
      </c>
      <c r="C180" s="200" t="s">
        <v>422</v>
      </c>
      <c r="D180" s="200" t="s">
        <v>473</v>
      </c>
      <c r="E180" s="275" t="s">
        <v>429</v>
      </c>
      <c r="F180" s="200" t="s">
        <v>524</v>
      </c>
      <c r="G180" s="275" t="s">
        <v>960</v>
      </c>
      <c r="H180" s="275" t="s">
        <v>961</v>
      </c>
      <c r="I180" s="275" t="s">
        <v>962</v>
      </c>
      <c r="J180" s="275" t="s">
        <v>426</v>
      </c>
      <c r="K180" s="275" t="s">
        <v>962</v>
      </c>
      <c r="L180" s="320">
        <v>421905245008</v>
      </c>
      <c r="M180" s="275" t="s">
        <v>963</v>
      </c>
      <c r="N180" s="275"/>
      <c r="O180" s="275"/>
      <c r="P180" s="275"/>
    </row>
    <row r="181" spans="1:16" ht="20">
      <c r="A181" s="178" t="s">
        <v>1452</v>
      </c>
      <c r="B181" s="316" t="s">
        <v>1453</v>
      </c>
      <c r="C181" s="200" t="s">
        <v>422</v>
      </c>
      <c r="D181" s="275" t="s">
        <v>1436</v>
      </c>
      <c r="E181" s="275" t="s">
        <v>429</v>
      </c>
      <c r="F181" s="275" t="s">
        <v>425</v>
      </c>
      <c r="G181" s="275" t="s">
        <v>1454</v>
      </c>
      <c r="H181" s="275" t="s">
        <v>1455</v>
      </c>
      <c r="I181" s="275" t="s">
        <v>1439</v>
      </c>
      <c r="J181" s="275" t="s">
        <v>424</v>
      </c>
      <c r="K181" s="275" t="s">
        <v>2017</v>
      </c>
      <c r="L181" s="321" t="s">
        <v>1456</v>
      </c>
      <c r="M181" s="275" t="s">
        <v>1457</v>
      </c>
      <c r="N181" s="275"/>
      <c r="O181" s="275"/>
      <c r="P181" s="275"/>
    </row>
    <row r="182" spans="1:16">
      <c r="A182" s="178" t="s">
        <v>964</v>
      </c>
      <c r="B182" s="275" t="s">
        <v>965</v>
      </c>
      <c r="C182" s="275" t="s">
        <v>422</v>
      </c>
      <c r="D182" s="200" t="s">
        <v>1458</v>
      </c>
      <c r="E182" s="275" t="s">
        <v>433</v>
      </c>
      <c r="F182" s="200" t="s">
        <v>434</v>
      </c>
      <c r="G182" s="275" t="s">
        <v>966</v>
      </c>
      <c r="H182" s="275" t="s">
        <v>967</v>
      </c>
      <c r="I182" s="275" t="s">
        <v>968</v>
      </c>
      <c r="J182" s="275" t="s">
        <v>424</v>
      </c>
      <c r="K182" s="275" t="s">
        <v>969</v>
      </c>
      <c r="L182" s="320">
        <v>421918808923</v>
      </c>
      <c r="M182" s="275" t="s">
        <v>970</v>
      </c>
      <c r="N182" s="275"/>
      <c r="O182" s="275"/>
      <c r="P182" s="275"/>
    </row>
    <row r="183" spans="1:16">
      <c r="A183" s="198" t="s">
        <v>971</v>
      </c>
      <c r="B183" s="199" t="s">
        <v>972</v>
      </c>
      <c r="C183" s="200" t="s">
        <v>422</v>
      </c>
      <c r="D183" s="199" t="s">
        <v>973</v>
      </c>
      <c r="E183" s="199" t="s">
        <v>429</v>
      </c>
      <c r="F183" s="199" t="s">
        <v>974</v>
      </c>
      <c r="G183" s="199" t="s">
        <v>975</v>
      </c>
      <c r="H183" s="263" t="s">
        <v>976</v>
      </c>
      <c r="I183" s="199" t="s">
        <v>977</v>
      </c>
      <c r="J183" s="199" t="s">
        <v>424</v>
      </c>
      <c r="K183" s="199" t="s">
        <v>977</v>
      </c>
      <c r="L183" s="201">
        <v>421905418010</v>
      </c>
      <c r="M183" s="199" t="s">
        <v>978</v>
      </c>
      <c r="N183" s="199"/>
      <c r="O183" s="199"/>
      <c r="P183" s="199"/>
    </row>
    <row r="184" spans="1:16">
      <c r="A184" s="178" t="s">
        <v>979</v>
      </c>
      <c r="B184" s="275" t="s">
        <v>980</v>
      </c>
      <c r="C184" s="275" t="s">
        <v>422</v>
      </c>
      <c r="D184" s="200" t="s">
        <v>473</v>
      </c>
      <c r="E184" s="275" t="s">
        <v>429</v>
      </c>
      <c r="F184" s="200" t="s">
        <v>524</v>
      </c>
      <c r="G184" s="275" t="s">
        <v>981</v>
      </c>
      <c r="H184" s="322" t="s">
        <v>982</v>
      </c>
      <c r="I184" s="275" t="s">
        <v>983</v>
      </c>
      <c r="J184" s="275" t="s">
        <v>424</v>
      </c>
      <c r="K184" s="275" t="s">
        <v>983</v>
      </c>
      <c r="L184" s="320">
        <v>421915282858</v>
      </c>
      <c r="M184" s="275" t="s">
        <v>984</v>
      </c>
      <c r="N184" s="275"/>
      <c r="O184" s="275"/>
      <c r="P184" s="275"/>
    </row>
    <row r="185" spans="1:16" ht="12.5">
      <c r="A185" s="178" t="s">
        <v>2018</v>
      </c>
      <c r="B185" s="275" t="s">
        <v>2019</v>
      </c>
      <c r="C185" s="275" t="s">
        <v>422</v>
      </c>
      <c r="D185" s="200" t="s">
        <v>2020</v>
      </c>
      <c r="E185" s="275" t="s">
        <v>429</v>
      </c>
      <c r="F185" s="200" t="s">
        <v>2021</v>
      </c>
      <c r="G185" s="323" t="s">
        <v>2022</v>
      </c>
      <c r="H185" s="322" t="s">
        <v>2023</v>
      </c>
      <c r="I185" s="275" t="s">
        <v>2024</v>
      </c>
      <c r="J185" s="275" t="s">
        <v>2025</v>
      </c>
      <c r="K185" s="275" t="s">
        <v>2026</v>
      </c>
      <c r="L185" s="320">
        <v>421905283021</v>
      </c>
      <c r="M185" s="275" t="s">
        <v>2027</v>
      </c>
      <c r="N185" s="275"/>
      <c r="O185" s="275"/>
      <c r="P185" s="275"/>
    </row>
    <row r="186" spans="1:16">
      <c r="A186" s="203" t="s">
        <v>2725</v>
      </c>
      <c r="B186" s="283" t="s">
        <v>2726</v>
      </c>
      <c r="C186" s="283" t="s">
        <v>2727</v>
      </c>
      <c r="D186" s="283" t="s">
        <v>2728</v>
      </c>
      <c r="E186" s="283" t="s">
        <v>2729</v>
      </c>
      <c r="F186" s="283" t="s">
        <v>2730</v>
      </c>
      <c r="G186" s="283" t="s">
        <v>2731</v>
      </c>
      <c r="H186" s="283" t="s">
        <v>2732</v>
      </c>
      <c r="I186" s="283" t="s">
        <v>2733</v>
      </c>
      <c r="J186" s="283" t="s">
        <v>2734</v>
      </c>
      <c r="K186" s="283" t="s">
        <v>2733</v>
      </c>
      <c r="L186" s="284">
        <v>421905365513</v>
      </c>
      <c r="M186" s="283" t="s">
        <v>2735</v>
      </c>
      <c r="N186" s="283"/>
      <c r="O186" s="283"/>
      <c r="P186" s="283"/>
    </row>
    <row r="187" spans="1:16">
      <c r="A187" s="203" t="s">
        <v>2736</v>
      </c>
      <c r="B187" s="283" t="s">
        <v>2737</v>
      </c>
      <c r="C187" s="283" t="s">
        <v>422</v>
      </c>
      <c r="D187" s="283" t="s">
        <v>2738</v>
      </c>
      <c r="E187" s="283" t="s">
        <v>2739</v>
      </c>
      <c r="F187" s="283" t="s">
        <v>2740</v>
      </c>
      <c r="G187" s="283" t="s">
        <v>2741</v>
      </c>
      <c r="H187" s="283" t="s">
        <v>2742</v>
      </c>
      <c r="I187" s="283" t="s">
        <v>2743</v>
      </c>
      <c r="J187" s="283" t="s">
        <v>424</v>
      </c>
      <c r="K187" s="283" t="s">
        <v>2744</v>
      </c>
      <c r="L187" s="284">
        <v>421944608826</v>
      </c>
      <c r="M187" s="283" t="s">
        <v>2359</v>
      </c>
      <c r="N187" s="283"/>
      <c r="O187" s="283"/>
      <c r="P187" s="283"/>
    </row>
    <row r="188" spans="1:16">
      <c r="A188" s="203" t="s">
        <v>2745</v>
      </c>
      <c r="B188" s="283" t="s">
        <v>2746</v>
      </c>
      <c r="C188" s="283" t="s">
        <v>422</v>
      </c>
      <c r="D188" s="283" t="s">
        <v>2747</v>
      </c>
      <c r="E188" s="283" t="s">
        <v>2707</v>
      </c>
      <c r="F188" s="283" t="s">
        <v>1015</v>
      </c>
      <c r="G188" s="283" t="s">
        <v>2748</v>
      </c>
      <c r="H188" s="283" t="s">
        <v>2749</v>
      </c>
      <c r="I188" s="283" t="s">
        <v>2750</v>
      </c>
      <c r="J188" s="283" t="s">
        <v>424</v>
      </c>
      <c r="K188" s="283" t="s">
        <v>2750</v>
      </c>
      <c r="L188" s="284">
        <v>421903226107</v>
      </c>
      <c r="M188" s="283" t="s">
        <v>2751</v>
      </c>
      <c r="N188" s="283"/>
      <c r="O188" s="283"/>
      <c r="P188" s="283"/>
    </row>
    <row r="189" spans="1:16">
      <c r="A189" s="203" t="s">
        <v>2752</v>
      </c>
      <c r="B189" s="283" t="s">
        <v>2753</v>
      </c>
      <c r="C189" s="283" t="s">
        <v>422</v>
      </c>
      <c r="D189" s="283" t="s">
        <v>2754</v>
      </c>
      <c r="E189" s="283" t="s">
        <v>2755</v>
      </c>
      <c r="F189" s="283" t="s">
        <v>2756</v>
      </c>
      <c r="G189" s="283" t="s">
        <v>2359</v>
      </c>
      <c r="H189" s="283" t="s">
        <v>2757</v>
      </c>
      <c r="I189" s="283" t="s">
        <v>2758</v>
      </c>
      <c r="J189" s="283" t="s">
        <v>424</v>
      </c>
      <c r="K189" s="283" t="s">
        <v>2359</v>
      </c>
      <c r="L189" s="284" t="s">
        <v>2359</v>
      </c>
      <c r="M189" s="283" t="s">
        <v>2759</v>
      </c>
      <c r="N189" s="283"/>
      <c r="O189" s="283"/>
      <c r="P189" s="283"/>
    </row>
    <row r="190" spans="1:16" ht="12.5">
      <c r="A190" s="203" t="s">
        <v>2028</v>
      </c>
      <c r="B190" s="283" t="s">
        <v>2029</v>
      </c>
      <c r="C190" s="283" t="s">
        <v>2030</v>
      </c>
      <c r="D190" s="283" t="s">
        <v>2031</v>
      </c>
      <c r="E190" s="283" t="s">
        <v>429</v>
      </c>
      <c r="F190" s="283" t="s">
        <v>524</v>
      </c>
      <c r="G190" s="311" t="s">
        <v>2032</v>
      </c>
      <c r="H190" s="283" t="s">
        <v>2033</v>
      </c>
      <c r="I190" s="283" t="s">
        <v>2034</v>
      </c>
      <c r="J190" s="283" t="s">
        <v>1706</v>
      </c>
      <c r="K190" s="283" t="s">
        <v>2035</v>
      </c>
      <c r="L190" s="284">
        <v>421917905248</v>
      </c>
      <c r="M190" s="283" t="s">
        <v>2036</v>
      </c>
      <c r="N190" s="283"/>
      <c r="O190" s="283"/>
      <c r="P190" s="283"/>
    </row>
    <row r="191" spans="1:16">
      <c r="A191" s="203" t="s">
        <v>2037</v>
      </c>
      <c r="B191" s="283" t="s">
        <v>2038</v>
      </c>
      <c r="C191" s="283" t="s">
        <v>422</v>
      </c>
      <c r="D191" s="283" t="s">
        <v>2039</v>
      </c>
      <c r="E191" s="283" t="s">
        <v>429</v>
      </c>
      <c r="F191" s="283" t="s">
        <v>550</v>
      </c>
      <c r="G191" s="283" t="s">
        <v>2040</v>
      </c>
      <c r="H191" s="283" t="s">
        <v>2041</v>
      </c>
      <c r="I191" s="283" t="s">
        <v>751</v>
      </c>
      <c r="J191" s="283" t="s">
        <v>424</v>
      </c>
      <c r="K191" s="283" t="s">
        <v>751</v>
      </c>
      <c r="L191" s="284">
        <v>421905245825</v>
      </c>
      <c r="M191" s="283" t="s">
        <v>2042</v>
      </c>
      <c r="N191" s="283"/>
      <c r="O191" s="283"/>
      <c r="P191" s="283"/>
    </row>
    <row r="192" spans="1:16">
      <c r="A192" s="203" t="s">
        <v>2237</v>
      </c>
      <c r="B192" s="283" t="s">
        <v>2238</v>
      </c>
      <c r="C192" s="283" t="s">
        <v>422</v>
      </c>
      <c r="D192" s="283" t="s">
        <v>2239</v>
      </c>
      <c r="E192" s="283" t="s">
        <v>429</v>
      </c>
      <c r="F192" s="283" t="s">
        <v>2240</v>
      </c>
      <c r="G192" s="283" t="s">
        <v>2241</v>
      </c>
      <c r="H192" s="283" t="s">
        <v>2242</v>
      </c>
      <c r="I192" s="283" t="s">
        <v>2243</v>
      </c>
      <c r="J192" s="275" t="s">
        <v>426</v>
      </c>
      <c r="K192" s="283"/>
      <c r="L192" s="284"/>
      <c r="M192" s="283" t="s">
        <v>2244</v>
      </c>
      <c r="N192" s="283"/>
      <c r="O192" s="283"/>
      <c r="P192" s="283"/>
    </row>
    <row r="193" spans="1:16">
      <c r="A193" s="203" t="s">
        <v>2760</v>
      </c>
      <c r="B193" s="283" t="s">
        <v>2761</v>
      </c>
      <c r="C193" s="283" t="s">
        <v>422</v>
      </c>
      <c r="D193" s="283" t="s">
        <v>2762</v>
      </c>
      <c r="E193" s="283" t="s">
        <v>433</v>
      </c>
      <c r="F193" s="283" t="s">
        <v>434</v>
      </c>
      <c r="G193" s="283" t="s">
        <v>2763</v>
      </c>
      <c r="H193" s="283" t="s">
        <v>2764</v>
      </c>
      <c r="I193" s="283" t="s">
        <v>2765</v>
      </c>
      <c r="J193" s="283" t="s">
        <v>426</v>
      </c>
      <c r="K193" s="283" t="s">
        <v>2765</v>
      </c>
      <c r="L193" s="284">
        <v>421911830220</v>
      </c>
      <c r="M193" s="283" t="s">
        <v>2766</v>
      </c>
      <c r="N193" s="283"/>
      <c r="O193" s="283"/>
      <c r="P193" s="283"/>
    </row>
    <row r="194" spans="1:16">
      <c r="A194" s="203" t="s">
        <v>2767</v>
      </c>
      <c r="B194" s="283" t="s">
        <v>2768</v>
      </c>
      <c r="C194" s="283" t="s">
        <v>422</v>
      </c>
      <c r="D194" s="283" t="s">
        <v>2769</v>
      </c>
      <c r="E194" s="283" t="s">
        <v>429</v>
      </c>
      <c r="F194" s="283" t="s">
        <v>757</v>
      </c>
      <c r="G194" s="283" t="s">
        <v>2770</v>
      </c>
      <c r="H194" s="283" t="s">
        <v>2771</v>
      </c>
      <c r="I194" s="283" t="s">
        <v>2772</v>
      </c>
      <c r="J194" s="283" t="s">
        <v>2523</v>
      </c>
      <c r="K194" s="283" t="s">
        <v>2772</v>
      </c>
      <c r="L194" s="284">
        <v>421915714821</v>
      </c>
      <c r="M194" s="283" t="s">
        <v>2773</v>
      </c>
      <c r="N194" s="283"/>
      <c r="O194" s="283"/>
      <c r="P194" s="283"/>
    </row>
    <row r="195" spans="1:16">
      <c r="A195" s="203" t="s">
        <v>2774</v>
      </c>
      <c r="B195" s="283" t="s">
        <v>2775</v>
      </c>
      <c r="C195" s="283" t="s">
        <v>422</v>
      </c>
      <c r="D195" s="283" t="s">
        <v>2776</v>
      </c>
      <c r="E195" s="283" t="s">
        <v>1710</v>
      </c>
      <c r="F195" s="283" t="s">
        <v>1779</v>
      </c>
      <c r="G195" s="283" t="s">
        <v>2777</v>
      </c>
      <c r="H195" s="283" t="s">
        <v>2778</v>
      </c>
      <c r="I195" s="283" t="s">
        <v>2779</v>
      </c>
      <c r="J195" s="283" t="s">
        <v>424</v>
      </c>
      <c r="K195" s="283" t="s">
        <v>2779</v>
      </c>
      <c r="L195" s="284">
        <v>421905315540</v>
      </c>
      <c r="M195" s="283" t="s">
        <v>2780</v>
      </c>
      <c r="N195" s="283"/>
      <c r="O195" s="283"/>
      <c r="P195" s="283"/>
    </row>
    <row r="196" spans="1:16">
      <c r="A196" s="203" t="s">
        <v>2781</v>
      </c>
      <c r="B196" s="283" t="s">
        <v>2782</v>
      </c>
      <c r="C196" s="283" t="s">
        <v>422</v>
      </c>
      <c r="D196" s="283" t="s">
        <v>2783</v>
      </c>
      <c r="E196" s="283" t="s">
        <v>1873</v>
      </c>
      <c r="F196" s="283" t="s">
        <v>1874</v>
      </c>
      <c r="G196" s="283" t="s">
        <v>2359</v>
      </c>
      <c r="H196" s="283" t="s">
        <v>2784</v>
      </c>
      <c r="I196" s="283" t="s">
        <v>2785</v>
      </c>
      <c r="J196" s="283" t="s">
        <v>426</v>
      </c>
      <c r="K196" s="283" t="s">
        <v>2785</v>
      </c>
      <c r="L196" s="284">
        <v>421948137172</v>
      </c>
      <c r="M196" s="283" t="s">
        <v>2359</v>
      </c>
      <c r="N196" s="283"/>
      <c r="O196" s="283"/>
      <c r="P196" s="283"/>
    </row>
    <row r="197" spans="1:16">
      <c r="A197" s="203" t="s">
        <v>2786</v>
      </c>
      <c r="B197" s="283" t="s">
        <v>2787</v>
      </c>
      <c r="C197" s="283" t="s">
        <v>422</v>
      </c>
      <c r="D197" s="283" t="s">
        <v>2788</v>
      </c>
      <c r="E197" s="283" t="s">
        <v>433</v>
      </c>
      <c r="F197" s="283" t="s">
        <v>432</v>
      </c>
      <c r="G197" s="283" t="s">
        <v>2789</v>
      </c>
      <c r="H197" s="283" t="s">
        <v>2790</v>
      </c>
      <c r="I197" s="283" t="s">
        <v>2791</v>
      </c>
      <c r="J197" s="283" t="s">
        <v>426</v>
      </c>
      <c r="K197" s="283" t="s">
        <v>2792</v>
      </c>
      <c r="L197" s="284">
        <v>421918766009</v>
      </c>
      <c r="M197" s="283" t="s">
        <v>2793</v>
      </c>
      <c r="N197" s="283"/>
      <c r="O197" s="283"/>
      <c r="P197" s="283"/>
    </row>
    <row r="198" spans="1:16">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c r="A199" s="203" t="s">
        <v>2794</v>
      </c>
      <c r="B199" s="283" t="s">
        <v>2795</v>
      </c>
      <c r="C199" s="283" t="s">
        <v>422</v>
      </c>
      <c r="D199" s="283" t="s">
        <v>2796</v>
      </c>
      <c r="E199" s="283" t="s">
        <v>2797</v>
      </c>
      <c r="F199" s="283" t="s">
        <v>432</v>
      </c>
      <c r="G199" s="283" t="s">
        <v>2359</v>
      </c>
      <c r="H199" s="283" t="s">
        <v>2798</v>
      </c>
      <c r="I199" s="283" t="s">
        <v>2799</v>
      </c>
      <c r="J199" s="283" t="s">
        <v>2800</v>
      </c>
      <c r="K199" s="283" t="s">
        <v>2799</v>
      </c>
      <c r="L199" s="284">
        <v>421948633996</v>
      </c>
      <c r="M199" s="283" t="s">
        <v>2359</v>
      </c>
      <c r="N199" s="283"/>
      <c r="O199" s="283"/>
      <c r="P199" s="283"/>
    </row>
    <row r="200" spans="1:16">
      <c r="A200" s="203" t="s">
        <v>2801</v>
      </c>
      <c r="B200" s="283" t="s">
        <v>2802</v>
      </c>
      <c r="C200" s="283" t="s">
        <v>422</v>
      </c>
      <c r="D200" s="283" t="s">
        <v>2803</v>
      </c>
      <c r="E200" s="283" t="s">
        <v>2804</v>
      </c>
      <c r="F200" s="283" t="s">
        <v>2805</v>
      </c>
      <c r="G200" s="283" t="s">
        <v>2806</v>
      </c>
      <c r="H200" s="283" t="s">
        <v>2807</v>
      </c>
      <c r="I200" s="283" t="s">
        <v>2808</v>
      </c>
      <c r="J200" s="283" t="s">
        <v>424</v>
      </c>
      <c r="K200" s="283" t="s">
        <v>2809</v>
      </c>
      <c r="L200" s="284">
        <v>421908470934</v>
      </c>
      <c r="M200" s="283" t="s">
        <v>2810</v>
      </c>
      <c r="N200" s="283"/>
      <c r="O200" s="283"/>
      <c r="P200" s="283"/>
    </row>
    <row r="201" spans="1:16">
      <c r="A201" s="203" t="s">
        <v>2811</v>
      </c>
      <c r="B201" s="283" t="s">
        <v>2812</v>
      </c>
      <c r="C201" s="283" t="s">
        <v>422</v>
      </c>
      <c r="D201" s="283" t="s">
        <v>2813</v>
      </c>
      <c r="E201" s="283" t="s">
        <v>2814</v>
      </c>
      <c r="F201" s="283" t="s">
        <v>2815</v>
      </c>
      <c r="G201" s="283" t="s">
        <v>2816</v>
      </c>
      <c r="H201" s="283" t="s">
        <v>2817</v>
      </c>
      <c r="I201" s="283" t="s">
        <v>2818</v>
      </c>
      <c r="J201" s="283" t="s">
        <v>426</v>
      </c>
      <c r="K201" s="283" t="s">
        <v>2819</v>
      </c>
      <c r="L201" s="284">
        <v>421903544565</v>
      </c>
      <c r="M201" s="283" t="s">
        <v>2359</v>
      </c>
      <c r="N201" s="283"/>
      <c r="O201" s="283"/>
      <c r="P201" s="283"/>
    </row>
    <row r="202" spans="1:16">
      <c r="A202" s="203" t="s">
        <v>2820</v>
      </c>
      <c r="B202" s="283" t="s">
        <v>2821</v>
      </c>
      <c r="C202" s="283" t="s">
        <v>422</v>
      </c>
      <c r="D202" s="283" t="s">
        <v>2822</v>
      </c>
      <c r="E202" s="283" t="s">
        <v>429</v>
      </c>
      <c r="F202" s="283" t="s">
        <v>550</v>
      </c>
      <c r="G202" s="283" t="s">
        <v>2823</v>
      </c>
      <c r="H202" s="283" t="s">
        <v>2824</v>
      </c>
      <c r="I202" s="283" t="s">
        <v>2825</v>
      </c>
      <c r="J202" s="283" t="s">
        <v>2523</v>
      </c>
      <c r="K202" s="283" t="s">
        <v>2826</v>
      </c>
      <c r="L202" s="284">
        <v>421911787770</v>
      </c>
      <c r="M202" s="283" t="s">
        <v>2827</v>
      </c>
      <c r="N202" s="283"/>
      <c r="O202" s="283"/>
      <c r="P202" s="283"/>
    </row>
    <row r="203" spans="1:16">
      <c r="A203" s="203" t="s">
        <v>2828</v>
      </c>
      <c r="B203" s="283" t="s">
        <v>2829</v>
      </c>
      <c r="C203" s="283" t="s">
        <v>422</v>
      </c>
      <c r="D203" s="283" t="s">
        <v>2830</v>
      </c>
      <c r="E203" s="283" t="s">
        <v>429</v>
      </c>
      <c r="F203" s="283" t="s">
        <v>2831</v>
      </c>
      <c r="G203" s="283" t="s">
        <v>2832</v>
      </c>
      <c r="H203" s="283" t="s">
        <v>2833</v>
      </c>
      <c r="I203" s="283" t="s">
        <v>2834</v>
      </c>
      <c r="J203" s="283" t="s">
        <v>424</v>
      </c>
      <c r="K203" s="283" t="s">
        <v>2834</v>
      </c>
      <c r="L203" s="284">
        <v>421903408371</v>
      </c>
      <c r="M203" s="283" t="s">
        <v>2835</v>
      </c>
      <c r="N203" s="283"/>
      <c r="O203" s="283"/>
      <c r="P203" s="283"/>
    </row>
    <row r="204" spans="1:16">
      <c r="A204" s="203" t="s">
        <v>2836</v>
      </c>
      <c r="B204" s="283" t="s">
        <v>2837</v>
      </c>
      <c r="C204" s="283" t="s">
        <v>422</v>
      </c>
      <c r="D204" s="283" t="s">
        <v>2838</v>
      </c>
      <c r="E204" s="283" t="s">
        <v>429</v>
      </c>
      <c r="F204" s="283" t="s">
        <v>825</v>
      </c>
      <c r="G204" s="283" t="s">
        <v>2839</v>
      </c>
      <c r="H204" s="283" t="s">
        <v>2840</v>
      </c>
      <c r="I204" s="283" t="s">
        <v>2841</v>
      </c>
      <c r="J204" s="283" t="s">
        <v>424</v>
      </c>
      <c r="K204" s="283" t="s">
        <v>2841</v>
      </c>
      <c r="L204" s="284">
        <v>421905710859</v>
      </c>
      <c r="M204" s="283" t="s">
        <v>2842</v>
      </c>
      <c r="N204" s="283"/>
      <c r="O204" s="283"/>
      <c r="P204" s="283"/>
    </row>
    <row r="205" spans="1:16">
      <c r="A205" s="203" t="s">
        <v>2843</v>
      </c>
      <c r="B205" s="283" t="s">
        <v>2844</v>
      </c>
      <c r="C205" s="283" t="s">
        <v>422</v>
      </c>
      <c r="D205" s="283" t="s">
        <v>2845</v>
      </c>
      <c r="E205" s="283" t="s">
        <v>2846</v>
      </c>
      <c r="F205" s="283" t="s">
        <v>2847</v>
      </c>
      <c r="G205" s="283" t="s">
        <v>2848</v>
      </c>
      <c r="H205" s="283" t="s">
        <v>2849</v>
      </c>
      <c r="I205" s="283" t="s">
        <v>2850</v>
      </c>
      <c r="J205" s="283" t="s">
        <v>424</v>
      </c>
      <c r="K205" s="283" t="s">
        <v>2850</v>
      </c>
      <c r="L205" s="284">
        <v>421907725303</v>
      </c>
      <c r="M205" s="283" t="s">
        <v>2851</v>
      </c>
      <c r="N205" s="283"/>
      <c r="O205" s="283"/>
      <c r="P205" s="283"/>
    </row>
    <row r="206" spans="1:16">
      <c r="A206" s="203" t="s">
        <v>2043</v>
      </c>
      <c r="B206" s="283" t="s">
        <v>2044</v>
      </c>
      <c r="C206" s="283" t="s">
        <v>422</v>
      </c>
      <c r="D206" s="283" t="s">
        <v>2045</v>
      </c>
      <c r="E206" s="283" t="s">
        <v>433</v>
      </c>
      <c r="F206" s="283" t="s">
        <v>434</v>
      </c>
      <c r="G206" s="283" t="s">
        <v>2046</v>
      </c>
      <c r="H206" s="283" t="s">
        <v>2047</v>
      </c>
      <c r="I206" s="283" t="s">
        <v>2048</v>
      </c>
      <c r="J206" s="283" t="s">
        <v>424</v>
      </c>
      <c r="K206" s="283" t="s">
        <v>2994</v>
      </c>
      <c r="L206" s="284" t="s">
        <v>2995</v>
      </c>
      <c r="M206" s="283" t="s">
        <v>2049</v>
      </c>
      <c r="N206" s="283"/>
      <c r="O206" s="283"/>
      <c r="P206" s="283"/>
    </row>
    <row r="207" spans="1:16">
      <c r="A207" s="203" t="s">
        <v>2852</v>
      </c>
      <c r="B207" s="283" t="s">
        <v>2853</v>
      </c>
      <c r="C207" s="283" t="s">
        <v>422</v>
      </c>
      <c r="D207" s="283" t="s">
        <v>2854</v>
      </c>
      <c r="E207" s="283" t="s">
        <v>2374</v>
      </c>
      <c r="F207" s="283" t="s">
        <v>2855</v>
      </c>
      <c r="G207" s="283" t="s">
        <v>2856</v>
      </c>
      <c r="H207" s="283" t="s">
        <v>2857</v>
      </c>
      <c r="I207" s="283" t="s">
        <v>2858</v>
      </c>
      <c r="J207" s="283" t="s">
        <v>2523</v>
      </c>
      <c r="K207" s="283" t="s">
        <v>2858</v>
      </c>
      <c r="L207" s="284">
        <v>421903769454</v>
      </c>
      <c r="M207" s="283" t="s">
        <v>2859</v>
      </c>
      <c r="N207" s="283"/>
      <c r="O207" s="283"/>
      <c r="P207" s="283"/>
    </row>
    <row r="208" spans="1:16">
      <c r="A208" s="203" t="s">
        <v>2860</v>
      </c>
      <c r="B208" s="283" t="s">
        <v>2861</v>
      </c>
      <c r="C208" s="283" t="s">
        <v>422</v>
      </c>
      <c r="D208" s="283" t="s">
        <v>2862</v>
      </c>
      <c r="E208" s="283" t="s">
        <v>1895</v>
      </c>
      <c r="F208" s="283" t="s">
        <v>1896</v>
      </c>
      <c r="G208" s="283" t="s">
        <v>2359</v>
      </c>
      <c r="H208" s="283" t="s">
        <v>2863</v>
      </c>
      <c r="I208" s="283" t="s">
        <v>2864</v>
      </c>
      <c r="J208" s="283" t="s">
        <v>426</v>
      </c>
      <c r="K208" s="283" t="s">
        <v>2359</v>
      </c>
      <c r="L208" s="284" t="s">
        <v>2359</v>
      </c>
      <c r="M208" s="283" t="s">
        <v>2865</v>
      </c>
      <c r="N208" s="283"/>
      <c r="O208" s="283"/>
      <c r="P208" s="283"/>
    </row>
    <row r="209" spans="1:16">
      <c r="A209" s="203" t="s">
        <v>2050</v>
      </c>
      <c r="B209" s="283" t="s">
        <v>2051</v>
      </c>
      <c r="C209" s="283" t="s">
        <v>422</v>
      </c>
      <c r="D209" s="283" t="s">
        <v>2052</v>
      </c>
      <c r="E209" s="283" t="s">
        <v>1873</v>
      </c>
      <c r="F209" s="283" t="s">
        <v>1874</v>
      </c>
      <c r="G209" s="283" t="s">
        <v>2053</v>
      </c>
      <c r="H209" s="283" t="s">
        <v>2992</v>
      </c>
      <c r="I209" s="283" t="s">
        <v>2054</v>
      </c>
      <c r="J209" s="283" t="s">
        <v>424</v>
      </c>
      <c r="K209" s="283" t="s">
        <v>2055</v>
      </c>
      <c r="L209" s="284">
        <v>421949335971</v>
      </c>
      <c r="M209" s="283" t="s">
        <v>2056</v>
      </c>
      <c r="N209" s="283" t="s">
        <v>2866</v>
      </c>
      <c r="O209" s="283"/>
      <c r="P209" s="283"/>
    </row>
    <row r="210" spans="1:16">
      <c r="A210" s="203" t="s">
        <v>2867</v>
      </c>
      <c r="B210" s="283" t="s">
        <v>2868</v>
      </c>
      <c r="C210" s="283" t="s">
        <v>422</v>
      </c>
      <c r="D210" s="283" t="s">
        <v>2869</v>
      </c>
      <c r="E210" s="283" t="s">
        <v>2870</v>
      </c>
      <c r="F210" s="283" t="s">
        <v>2871</v>
      </c>
      <c r="G210" s="283" t="s">
        <v>2359</v>
      </c>
      <c r="H210" s="283" t="s">
        <v>2872</v>
      </c>
      <c r="I210" s="283" t="s">
        <v>2873</v>
      </c>
      <c r="J210" s="283" t="s">
        <v>2800</v>
      </c>
      <c r="K210" s="283" t="s">
        <v>2873</v>
      </c>
      <c r="L210" s="284">
        <v>421918394244</v>
      </c>
      <c r="M210" s="283" t="s">
        <v>2874</v>
      </c>
      <c r="N210" s="283"/>
      <c r="O210" s="283"/>
      <c r="P210" s="283"/>
    </row>
    <row r="211" spans="1:16">
      <c r="A211" s="203" t="s">
        <v>2875</v>
      </c>
      <c r="B211" s="283" t="s">
        <v>2876</v>
      </c>
      <c r="C211" s="283" t="s">
        <v>422</v>
      </c>
      <c r="D211" s="283" t="s">
        <v>2877</v>
      </c>
      <c r="E211" s="283" t="s">
        <v>423</v>
      </c>
      <c r="F211" s="283" t="s">
        <v>816</v>
      </c>
      <c r="G211" s="283" t="s">
        <v>2878</v>
      </c>
      <c r="H211" s="283" t="s">
        <v>2879</v>
      </c>
      <c r="I211" s="283" t="s">
        <v>2880</v>
      </c>
      <c r="J211" s="283" t="s">
        <v>424</v>
      </c>
      <c r="K211" s="283" t="s">
        <v>2880</v>
      </c>
      <c r="L211" s="284">
        <v>421903551810</v>
      </c>
      <c r="M211" s="283" t="s">
        <v>2881</v>
      </c>
      <c r="N211" s="283"/>
      <c r="O211" s="283"/>
      <c r="P211" s="283"/>
    </row>
    <row r="212" spans="1:16">
      <c r="A212" s="203" t="s">
        <v>2057</v>
      </c>
      <c r="B212" s="283" t="s">
        <v>2058</v>
      </c>
      <c r="C212" s="283" t="s">
        <v>422</v>
      </c>
      <c r="D212" s="283" t="s">
        <v>2059</v>
      </c>
      <c r="E212" s="283" t="s">
        <v>2060</v>
      </c>
      <c r="F212" s="283" t="s">
        <v>2061</v>
      </c>
      <c r="G212" s="283" t="s">
        <v>2882</v>
      </c>
      <c r="H212" s="283" t="s">
        <v>2062</v>
      </c>
      <c r="I212" s="283" t="s">
        <v>2063</v>
      </c>
      <c r="J212" s="283" t="s">
        <v>2064</v>
      </c>
      <c r="K212" s="283" t="s">
        <v>2063</v>
      </c>
      <c r="L212" s="284">
        <v>421905264228</v>
      </c>
      <c r="M212" s="283" t="s">
        <v>2065</v>
      </c>
      <c r="N212" s="283"/>
      <c r="O212" s="283"/>
      <c r="P212" s="283"/>
    </row>
    <row r="213" spans="1:16" ht="12.5">
      <c r="A213" s="203" t="s">
        <v>2066</v>
      </c>
      <c r="B213" s="283" t="s">
        <v>2067</v>
      </c>
      <c r="C213" s="283" t="s">
        <v>422</v>
      </c>
      <c r="D213" s="283" t="s">
        <v>2068</v>
      </c>
      <c r="E213" s="199" t="s">
        <v>429</v>
      </c>
      <c r="F213" s="283" t="s">
        <v>541</v>
      </c>
      <c r="G213" s="311" t="s">
        <v>2069</v>
      </c>
      <c r="H213" s="311" t="s">
        <v>2070</v>
      </c>
      <c r="I213" s="283" t="s">
        <v>2071</v>
      </c>
      <c r="J213" s="283" t="s">
        <v>424</v>
      </c>
      <c r="K213" s="283" t="s">
        <v>2071</v>
      </c>
      <c r="L213" s="284">
        <v>421903851953</v>
      </c>
      <c r="M213" s="283" t="s">
        <v>2072</v>
      </c>
      <c r="N213" s="283"/>
      <c r="O213" s="283"/>
      <c r="P213" s="283"/>
    </row>
    <row r="214" spans="1:16">
      <c r="A214" s="203" t="s">
        <v>2883</v>
      </c>
      <c r="B214" s="283" t="s">
        <v>2884</v>
      </c>
      <c r="C214" s="283" t="s">
        <v>422</v>
      </c>
      <c r="D214" s="283" t="s">
        <v>2885</v>
      </c>
      <c r="E214" s="283" t="s">
        <v>2886</v>
      </c>
      <c r="F214" s="283" t="s">
        <v>2887</v>
      </c>
      <c r="G214" s="283" t="s">
        <v>2888</v>
      </c>
      <c r="H214" s="283" t="s">
        <v>2889</v>
      </c>
      <c r="I214" s="283" t="s">
        <v>2890</v>
      </c>
      <c r="J214" s="283" t="s">
        <v>424</v>
      </c>
      <c r="K214" s="283" t="s">
        <v>2890</v>
      </c>
      <c r="L214" s="284">
        <v>421902366400</v>
      </c>
      <c r="M214" s="283" t="s">
        <v>2891</v>
      </c>
      <c r="N214" s="283"/>
      <c r="O214" s="283"/>
      <c r="P214" s="283"/>
    </row>
    <row r="215" spans="1:16">
      <c r="A215" s="203" t="s">
        <v>2892</v>
      </c>
      <c r="B215" s="283" t="s">
        <v>2893</v>
      </c>
      <c r="C215" s="283" t="s">
        <v>422</v>
      </c>
      <c r="D215" s="283" t="s">
        <v>2894</v>
      </c>
      <c r="E215" s="283" t="s">
        <v>2895</v>
      </c>
      <c r="F215" s="283" t="s">
        <v>2896</v>
      </c>
      <c r="G215" s="283" t="s">
        <v>2897</v>
      </c>
      <c r="H215" s="283" t="s">
        <v>2898</v>
      </c>
      <c r="I215" s="283" t="s">
        <v>2899</v>
      </c>
      <c r="J215" s="283" t="s">
        <v>424</v>
      </c>
      <c r="K215" s="283" t="s">
        <v>2899</v>
      </c>
      <c r="L215" s="284">
        <v>421905495820</v>
      </c>
      <c r="M215" s="283" t="s">
        <v>2900</v>
      </c>
      <c r="N215" s="283"/>
      <c r="O215" s="283"/>
      <c r="P215" s="283"/>
    </row>
    <row r="216" spans="1:16">
      <c r="A216" s="203" t="s">
        <v>2901</v>
      </c>
      <c r="B216" s="283" t="s">
        <v>2902</v>
      </c>
      <c r="C216" s="283" t="s">
        <v>422</v>
      </c>
      <c r="D216" s="283" t="s">
        <v>2903</v>
      </c>
      <c r="E216" s="283" t="s">
        <v>2904</v>
      </c>
      <c r="F216" s="283" t="s">
        <v>2905</v>
      </c>
      <c r="G216" s="283" t="s">
        <v>2906</v>
      </c>
      <c r="H216" s="283" t="s">
        <v>2907</v>
      </c>
      <c r="I216" s="283" t="s">
        <v>2908</v>
      </c>
      <c r="J216" s="283" t="s">
        <v>424</v>
      </c>
      <c r="K216" s="283" t="s">
        <v>2908</v>
      </c>
      <c r="L216" s="284">
        <v>421905356370</v>
      </c>
      <c r="M216" s="283" t="s">
        <v>2909</v>
      </c>
      <c r="N216" s="283"/>
      <c r="O216" s="283"/>
      <c r="P216" s="283"/>
    </row>
    <row r="217" spans="1:16" ht="12.5">
      <c r="A217" s="203" t="s">
        <v>2073</v>
      </c>
      <c r="B217" s="283" t="s">
        <v>2074</v>
      </c>
      <c r="C217" s="283" t="s">
        <v>422</v>
      </c>
      <c r="D217" s="283" t="s">
        <v>2075</v>
      </c>
      <c r="E217" s="283" t="s">
        <v>1427</v>
      </c>
      <c r="F217" s="283" t="s">
        <v>1428</v>
      </c>
      <c r="G217" s="311" t="s">
        <v>2076</v>
      </c>
      <c r="H217" s="283" t="s">
        <v>2077</v>
      </c>
      <c r="I217" s="283" t="s">
        <v>2078</v>
      </c>
      <c r="J217" s="283" t="s">
        <v>424</v>
      </c>
      <c r="K217" s="283" t="s">
        <v>2079</v>
      </c>
      <c r="L217" s="284">
        <v>421907641634</v>
      </c>
      <c r="M217" s="283" t="s">
        <v>2080</v>
      </c>
      <c r="N217" s="283"/>
      <c r="O217" s="283"/>
      <c r="P217" s="283"/>
    </row>
    <row r="218" spans="1:16">
      <c r="A218" s="203" t="s">
        <v>2910</v>
      </c>
      <c r="B218" s="283" t="s">
        <v>2911</v>
      </c>
      <c r="C218" s="283" t="s">
        <v>422</v>
      </c>
      <c r="D218" s="283" t="s">
        <v>2912</v>
      </c>
      <c r="E218" s="283" t="s">
        <v>2374</v>
      </c>
      <c r="F218" s="283" t="s">
        <v>2375</v>
      </c>
      <c r="G218" s="283" t="s">
        <v>2913</v>
      </c>
      <c r="H218" s="283" t="s">
        <v>2914</v>
      </c>
      <c r="I218" s="283" t="s">
        <v>2915</v>
      </c>
      <c r="J218" s="283" t="s">
        <v>424</v>
      </c>
      <c r="K218" s="283" t="s">
        <v>2915</v>
      </c>
      <c r="L218" s="284">
        <v>421903820974</v>
      </c>
      <c r="M218" s="283" t="s">
        <v>2916</v>
      </c>
      <c r="N218" s="283"/>
      <c r="O218" s="283"/>
      <c r="P218" s="283"/>
    </row>
    <row r="219" spans="1:16" ht="12.5">
      <c r="A219" s="203" t="s">
        <v>2081</v>
      </c>
      <c r="B219" s="283" t="s">
        <v>2082</v>
      </c>
      <c r="C219" s="283" t="s">
        <v>422</v>
      </c>
      <c r="D219" s="283" t="s">
        <v>2083</v>
      </c>
      <c r="E219" s="283" t="s">
        <v>2084</v>
      </c>
      <c r="F219" s="283" t="s">
        <v>2085</v>
      </c>
      <c r="G219" s="311" t="s">
        <v>2086</v>
      </c>
      <c r="H219" s="283" t="s">
        <v>2087</v>
      </c>
      <c r="I219" s="283" t="s">
        <v>2088</v>
      </c>
      <c r="J219" s="283" t="s">
        <v>424</v>
      </c>
      <c r="K219" s="283" t="s">
        <v>2089</v>
      </c>
      <c r="L219" s="284">
        <v>421911466881</v>
      </c>
      <c r="M219" s="283" t="s">
        <v>2090</v>
      </c>
      <c r="N219" s="283"/>
      <c r="O219" s="283"/>
      <c r="P219" s="283"/>
    </row>
    <row r="220" spans="1:16" ht="12.5">
      <c r="A220" s="203" t="s">
        <v>2091</v>
      </c>
      <c r="B220" s="283" t="s">
        <v>2092</v>
      </c>
      <c r="C220" s="283" t="s">
        <v>422</v>
      </c>
      <c r="D220" s="283" t="s">
        <v>2093</v>
      </c>
      <c r="E220" s="283" t="s">
        <v>2094</v>
      </c>
      <c r="F220" s="283" t="s">
        <v>2095</v>
      </c>
      <c r="G220" s="311" t="s">
        <v>2096</v>
      </c>
      <c r="H220" s="283" t="s">
        <v>2097</v>
      </c>
      <c r="I220" s="283" t="s">
        <v>2098</v>
      </c>
      <c r="J220" s="283" t="s">
        <v>424</v>
      </c>
      <c r="K220" s="283" t="s">
        <v>2098</v>
      </c>
      <c r="L220" s="284">
        <v>421904435321</v>
      </c>
      <c r="M220" s="283" t="s">
        <v>2099</v>
      </c>
      <c r="N220" s="283"/>
      <c r="O220" s="283"/>
      <c r="P220" s="283"/>
    </row>
    <row r="221" spans="1:16" ht="12.5">
      <c r="A221" s="203" t="s">
        <v>2100</v>
      </c>
      <c r="B221" s="283" t="s">
        <v>2101</v>
      </c>
      <c r="C221" s="283" t="s">
        <v>422</v>
      </c>
      <c r="D221" s="283" t="s">
        <v>2102</v>
      </c>
      <c r="E221" s="283" t="s">
        <v>2103</v>
      </c>
      <c r="F221" s="283" t="s">
        <v>2104</v>
      </c>
      <c r="G221" s="311" t="s">
        <v>2105</v>
      </c>
      <c r="H221" s="283" t="s">
        <v>2106</v>
      </c>
      <c r="I221" s="283" t="s">
        <v>2107</v>
      </c>
      <c r="J221" s="283" t="s">
        <v>424</v>
      </c>
      <c r="K221" s="283" t="s">
        <v>2108</v>
      </c>
      <c r="L221" s="284">
        <v>421910690922</v>
      </c>
      <c r="M221" s="283" t="s">
        <v>2109</v>
      </c>
      <c r="N221" s="283"/>
      <c r="O221" s="283"/>
      <c r="P221" s="283"/>
    </row>
    <row r="222" spans="1:16">
      <c r="A222" s="203" t="s">
        <v>2917</v>
      </c>
      <c r="B222" s="283" t="s">
        <v>2918</v>
      </c>
      <c r="C222" s="283" t="s">
        <v>422</v>
      </c>
      <c r="D222" s="283" t="s">
        <v>2919</v>
      </c>
      <c r="E222" s="283" t="s">
        <v>433</v>
      </c>
      <c r="F222" s="283" t="s">
        <v>434</v>
      </c>
      <c r="G222" s="283" t="s">
        <v>2920</v>
      </c>
      <c r="H222" s="283" t="s">
        <v>2921</v>
      </c>
      <c r="I222" s="283" t="s">
        <v>2922</v>
      </c>
      <c r="J222" s="283" t="s">
        <v>424</v>
      </c>
      <c r="K222" s="283" t="s">
        <v>2923</v>
      </c>
      <c r="L222" s="284">
        <v>421905644686</v>
      </c>
      <c r="M222" s="283" t="s">
        <v>2924</v>
      </c>
      <c r="N222" s="283"/>
      <c r="O222" s="283"/>
      <c r="P222" s="283"/>
    </row>
    <row r="223" spans="1:16">
      <c r="A223" s="203" t="s">
        <v>2925</v>
      </c>
      <c r="B223" s="283" t="s">
        <v>2926</v>
      </c>
      <c r="C223" s="283" t="s">
        <v>422</v>
      </c>
      <c r="D223" s="283" t="s">
        <v>2927</v>
      </c>
      <c r="E223" s="283" t="s">
        <v>2928</v>
      </c>
      <c r="F223" s="283" t="s">
        <v>2929</v>
      </c>
      <c r="G223" s="283" t="s">
        <v>2930</v>
      </c>
      <c r="H223" s="283" t="s">
        <v>2931</v>
      </c>
      <c r="I223" s="283" t="s">
        <v>2932</v>
      </c>
      <c r="J223" s="283" t="s">
        <v>2933</v>
      </c>
      <c r="K223" s="283" t="s">
        <v>2932</v>
      </c>
      <c r="L223" s="284">
        <v>421908729128</v>
      </c>
      <c r="M223" s="283" t="s">
        <v>2934</v>
      </c>
      <c r="N223" s="283"/>
      <c r="O223" s="283"/>
      <c r="P223" s="283"/>
    </row>
    <row r="224" spans="1:16">
      <c r="A224" s="203" t="s">
        <v>2110</v>
      </c>
      <c r="B224" s="283" t="s">
        <v>2111</v>
      </c>
      <c r="C224" s="283" t="s">
        <v>422</v>
      </c>
      <c r="D224" s="283" t="s">
        <v>2112</v>
      </c>
      <c r="E224" s="283" t="s">
        <v>2113</v>
      </c>
      <c r="F224" s="283" t="s">
        <v>2114</v>
      </c>
      <c r="G224" s="283" t="s">
        <v>2935</v>
      </c>
      <c r="H224" s="283" t="s">
        <v>2115</v>
      </c>
      <c r="I224" s="283" t="s">
        <v>2936</v>
      </c>
      <c r="J224" s="283" t="s">
        <v>2937</v>
      </c>
      <c r="K224" s="283" t="s">
        <v>2116</v>
      </c>
      <c r="L224" s="284">
        <v>421903543319</v>
      </c>
      <c r="M224" s="283" t="s">
        <v>2938</v>
      </c>
      <c r="N224" s="283"/>
      <c r="O224" s="283"/>
      <c r="P224" s="283"/>
    </row>
    <row r="225" spans="1:16" ht="12.5">
      <c r="A225" s="203" t="s">
        <v>2117</v>
      </c>
      <c r="B225" s="283" t="s">
        <v>2118</v>
      </c>
      <c r="C225" s="283" t="s">
        <v>422</v>
      </c>
      <c r="D225" s="283" t="s">
        <v>2119</v>
      </c>
      <c r="E225" s="283" t="s">
        <v>2120</v>
      </c>
      <c r="F225" s="283" t="s">
        <v>2121</v>
      </c>
      <c r="G225" s="311" t="s">
        <v>2122</v>
      </c>
      <c r="H225" s="283" t="s">
        <v>2123</v>
      </c>
      <c r="I225" s="283" t="s">
        <v>2124</v>
      </c>
      <c r="J225" s="283" t="s">
        <v>424</v>
      </c>
      <c r="K225" s="283" t="s">
        <v>2124</v>
      </c>
      <c r="L225" s="284">
        <v>421904823578</v>
      </c>
      <c r="M225" s="283" t="s">
        <v>2125</v>
      </c>
      <c r="N225" s="283"/>
      <c r="O225" s="283"/>
      <c r="P225" s="283"/>
    </row>
    <row r="226" spans="1:16">
      <c r="A226" s="203" t="s">
        <v>2939</v>
      </c>
      <c r="B226" s="283" t="s">
        <v>2940</v>
      </c>
      <c r="C226" s="283" t="s">
        <v>422</v>
      </c>
      <c r="D226" s="283" t="s">
        <v>2941</v>
      </c>
      <c r="E226" s="283" t="s">
        <v>2942</v>
      </c>
      <c r="F226" s="283" t="s">
        <v>2943</v>
      </c>
      <c r="G226" s="283" t="s">
        <v>2944</v>
      </c>
      <c r="H226" s="283" t="s">
        <v>2945</v>
      </c>
      <c r="I226" s="283" t="s">
        <v>2946</v>
      </c>
      <c r="J226" s="283" t="s">
        <v>426</v>
      </c>
      <c r="K226" s="283" t="s">
        <v>2946</v>
      </c>
      <c r="L226" s="284">
        <v>421915740248</v>
      </c>
      <c r="M226" s="283" t="s">
        <v>2947</v>
      </c>
      <c r="N226" s="283"/>
      <c r="O226" s="283"/>
      <c r="P226" s="283"/>
    </row>
    <row r="227" spans="1:16">
      <c r="A227" s="198" t="s">
        <v>985</v>
      </c>
      <c r="B227" s="199" t="s">
        <v>986</v>
      </c>
      <c r="C227" s="200" t="s">
        <v>422</v>
      </c>
      <c r="D227" s="199" t="s">
        <v>2126</v>
      </c>
      <c r="E227" s="199" t="s">
        <v>807</v>
      </c>
      <c r="F227" s="199" t="s">
        <v>987</v>
      </c>
      <c r="G227" s="263" t="s">
        <v>988</v>
      </c>
      <c r="H227" s="263" t="s">
        <v>989</v>
      </c>
      <c r="I227" s="199" t="s">
        <v>990</v>
      </c>
      <c r="J227" s="199" t="s">
        <v>426</v>
      </c>
      <c r="K227" s="199" t="s">
        <v>990</v>
      </c>
      <c r="L227" s="201">
        <v>421918648073</v>
      </c>
      <c r="M227" s="199" t="s">
        <v>991</v>
      </c>
      <c r="N227" s="199"/>
      <c r="O227" s="199"/>
      <c r="P227" s="199"/>
    </row>
    <row r="228" spans="1:16" ht="12.5">
      <c r="A228" s="203" t="s">
        <v>2127</v>
      </c>
      <c r="B228" s="283" t="s">
        <v>2128</v>
      </c>
      <c r="C228" s="283" t="s">
        <v>422</v>
      </c>
      <c r="D228" s="283" t="s">
        <v>2129</v>
      </c>
      <c r="E228" s="283" t="s">
        <v>429</v>
      </c>
      <c r="F228" s="283" t="s">
        <v>436</v>
      </c>
      <c r="G228" s="311" t="s">
        <v>2130</v>
      </c>
      <c r="H228" s="283" t="s">
        <v>2131</v>
      </c>
      <c r="I228" s="283" t="s">
        <v>1997</v>
      </c>
      <c r="J228" s="283" t="s">
        <v>426</v>
      </c>
      <c r="K228" s="283" t="s">
        <v>1997</v>
      </c>
      <c r="L228" s="284">
        <v>421905706999</v>
      </c>
      <c r="M228" s="283" t="s">
        <v>2132</v>
      </c>
      <c r="N228" s="283"/>
      <c r="O228" s="283"/>
      <c r="P228" s="283"/>
    </row>
    <row r="229" spans="1:16" ht="12.5">
      <c r="A229" s="203" t="s">
        <v>2133</v>
      </c>
      <c r="B229" s="283" t="s">
        <v>2134</v>
      </c>
      <c r="C229" s="283" t="s">
        <v>422</v>
      </c>
      <c r="D229" s="283" t="s">
        <v>2135</v>
      </c>
      <c r="E229" s="283" t="s">
        <v>433</v>
      </c>
      <c r="F229" s="283" t="s">
        <v>434</v>
      </c>
      <c r="G229" s="311" t="s">
        <v>2136</v>
      </c>
      <c r="H229" s="283" t="s">
        <v>2948</v>
      </c>
      <c r="I229" s="283" t="s">
        <v>2137</v>
      </c>
      <c r="J229" s="283" t="s">
        <v>424</v>
      </c>
      <c r="K229" s="283" t="s">
        <v>2137</v>
      </c>
      <c r="L229" s="284">
        <v>421918560175</v>
      </c>
      <c r="M229" s="283" t="s">
        <v>2138</v>
      </c>
      <c r="N229" s="283"/>
      <c r="O229" s="283"/>
      <c r="P229" s="283"/>
    </row>
    <row r="230" spans="1:16">
      <c r="A230" s="203" t="s">
        <v>2949</v>
      </c>
      <c r="B230" s="283" t="s">
        <v>2950</v>
      </c>
      <c r="C230" s="283" t="s">
        <v>422</v>
      </c>
      <c r="D230" s="283" t="s">
        <v>2951</v>
      </c>
      <c r="E230" s="283" t="s">
        <v>2952</v>
      </c>
      <c r="F230" s="283" t="s">
        <v>2953</v>
      </c>
      <c r="G230" s="283" t="s">
        <v>2954</v>
      </c>
      <c r="H230" s="283" t="s">
        <v>2955</v>
      </c>
      <c r="I230" s="283" t="s">
        <v>2956</v>
      </c>
      <c r="J230" s="283" t="s">
        <v>2523</v>
      </c>
      <c r="K230" s="283" t="s">
        <v>2956</v>
      </c>
      <c r="L230" s="284">
        <v>421905892235</v>
      </c>
      <c r="M230" s="283" t="s">
        <v>2957</v>
      </c>
      <c r="N230" s="283"/>
      <c r="O230" s="283"/>
      <c r="P230" s="283"/>
    </row>
    <row r="231" spans="1:16">
      <c r="A231" s="203" t="s">
        <v>2958</v>
      </c>
      <c r="B231" s="283" t="s">
        <v>2959</v>
      </c>
      <c r="C231" s="283" t="s">
        <v>422</v>
      </c>
      <c r="D231" s="283" t="s">
        <v>2960</v>
      </c>
      <c r="E231" s="283" t="s">
        <v>429</v>
      </c>
      <c r="F231" s="283" t="s">
        <v>1921</v>
      </c>
      <c r="G231" s="283" t="s">
        <v>2961</v>
      </c>
      <c r="H231" s="283" t="s">
        <v>2962</v>
      </c>
      <c r="I231" s="283" t="s">
        <v>2963</v>
      </c>
      <c r="J231" s="283" t="s">
        <v>2523</v>
      </c>
      <c r="K231" s="283" t="s">
        <v>2963</v>
      </c>
      <c r="L231" s="284">
        <v>421905491171</v>
      </c>
      <c r="M231" s="283" t="s">
        <v>2964</v>
      </c>
      <c r="N231" s="283"/>
      <c r="O231" s="283"/>
      <c r="P231" s="283"/>
    </row>
    <row r="232" spans="1:16">
      <c r="A232" s="203" t="s">
        <v>2965</v>
      </c>
      <c r="B232" s="283" t="s">
        <v>2966</v>
      </c>
      <c r="C232" s="283" t="s">
        <v>422</v>
      </c>
      <c r="D232" s="283" t="s">
        <v>2967</v>
      </c>
      <c r="E232" s="283" t="s">
        <v>1767</v>
      </c>
      <c r="F232" s="283" t="s">
        <v>1768</v>
      </c>
      <c r="G232" s="283" t="s">
        <v>2968</v>
      </c>
      <c r="H232" s="283" t="s">
        <v>2969</v>
      </c>
      <c r="I232" s="283" t="s">
        <v>2970</v>
      </c>
      <c r="J232" s="283" t="s">
        <v>424</v>
      </c>
      <c r="K232" s="283" t="s">
        <v>2970</v>
      </c>
      <c r="L232" s="284">
        <v>421905731109</v>
      </c>
      <c r="M232" s="283" t="s">
        <v>2971</v>
      </c>
      <c r="N232" s="283"/>
      <c r="O232" s="283"/>
      <c r="P232" s="283"/>
    </row>
    <row r="233" spans="1:16" ht="12.5">
      <c r="A233" s="203" t="s">
        <v>2139</v>
      </c>
      <c r="B233" s="283" t="s">
        <v>2140</v>
      </c>
      <c r="C233" s="283" t="s">
        <v>422</v>
      </c>
      <c r="D233" s="283" t="s">
        <v>2141</v>
      </c>
      <c r="E233" s="283" t="s">
        <v>435</v>
      </c>
      <c r="F233" s="283" t="s">
        <v>493</v>
      </c>
      <c r="G233" s="311" t="s">
        <v>2142</v>
      </c>
      <c r="H233" s="283" t="s">
        <v>2143</v>
      </c>
      <c r="I233" s="283" t="s">
        <v>2144</v>
      </c>
      <c r="J233" s="283" t="s">
        <v>426</v>
      </c>
      <c r="K233" s="283" t="s">
        <v>2145</v>
      </c>
      <c r="L233" s="284">
        <v>421915867076</v>
      </c>
      <c r="M233" s="283" t="s">
        <v>2146</v>
      </c>
      <c r="N233" s="283"/>
      <c r="O233" s="283"/>
      <c r="P233" s="283"/>
    </row>
    <row r="234" spans="1:16">
      <c r="A234" s="203" t="s">
        <v>2972</v>
      </c>
      <c r="B234" s="283" t="s">
        <v>2973</v>
      </c>
      <c r="C234" s="283" t="s">
        <v>422</v>
      </c>
      <c r="D234" s="283" t="s">
        <v>2974</v>
      </c>
      <c r="E234" s="283" t="s">
        <v>2975</v>
      </c>
      <c r="F234" s="283" t="s">
        <v>2976</v>
      </c>
      <c r="G234" s="283" t="s">
        <v>2977</v>
      </c>
      <c r="H234" s="283" t="s">
        <v>2978</v>
      </c>
      <c r="I234" s="283" t="s">
        <v>2979</v>
      </c>
      <c r="J234" s="283" t="s">
        <v>424</v>
      </c>
      <c r="K234" s="283" t="s">
        <v>2979</v>
      </c>
      <c r="L234" s="284">
        <v>421905417209</v>
      </c>
      <c r="M234" s="283" t="s">
        <v>2980</v>
      </c>
      <c r="N234" s="283"/>
      <c r="O234" s="283"/>
      <c r="P234" s="283"/>
    </row>
    <row r="235" spans="1:16">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c r="A236" s="178" t="s">
        <v>998</v>
      </c>
      <c r="B236" s="275" t="s">
        <v>999</v>
      </c>
      <c r="C236" s="200" t="s">
        <v>422</v>
      </c>
      <c r="D236" s="275" t="s">
        <v>2148</v>
      </c>
      <c r="E236" s="275" t="s">
        <v>429</v>
      </c>
      <c r="F236" s="275" t="s">
        <v>757</v>
      </c>
      <c r="G236" s="275" t="s">
        <v>1000</v>
      </c>
      <c r="H236" s="275" t="s">
        <v>1001</v>
      </c>
      <c r="I236" s="275" t="s">
        <v>1002</v>
      </c>
      <c r="J236" s="275" t="s">
        <v>426</v>
      </c>
      <c r="K236" s="275" t="s">
        <v>1003</v>
      </c>
      <c r="L236" s="320">
        <v>421918737877</v>
      </c>
      <c r="M236" s="275" t="s">
        <v>1004</v>
      </c>
      <c r="N236" s="275"/>
      <c r="O236" s="275"/>
      <c r="P236" s="275"/>
    </row>
    <row r="237" spans="1:16">
      <c r="A237" s="178" t="s">
        <v>1005</v>
      </c>
      <c r="B237" s="275" t="s">
        <v>1006</v>
      </c>
      <c r="C237" s="200" t="s">
        <v>422</v>
      </c>
      <c r="D237" s="275" t="s">
        <v>1007</v>
      </c>
      <c r="E237" s="275" t="s">
        <v>429</v>
      </c>
      <c r="F237" s="275" t="s">
        <v>524</v>
      </c>
      <c r="G237" s="322" t="s">
        <v>1008</v>
      </c>
      <c r="H237" s="322" t="s">
        <v>1009</v>
      </c>
      <c r="I237" s="275" t="s">
        <v>1010</v>
      </c>
      <c r="J237" s="275" t="s">
        <v>424</v>
      </c>
      <c r="K237" s="275" t="s">
        <v>1010</v>
      </c>
      <c r="L237" s="320">
        <v>421903422249</v>
      </c>
      <c r="M237" s="275" t="s">
        <v>1011</v>
      </c>
      <c r="N237" s="275"/>
      <c r="O237" s="275"/>
      <c r="P237" s="275"/>
    </row>
    <row r="238" spans="1:16">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c r="A239" s="203" t="s">
        <v>2149</v>
      </c>
      <c r="B239" s="283" t="s">
        <v>2150</v>
      </c>
      <c r="C239" s="283" t="s">
        <v>422</v>
      </c>
      <c r="D239" s="283" t="s">
        <v>2151</v>
      </c>
      <c r="E239" s="283" t="s">
        <v>423</v>
      </c>
      <c r="F239" s="283" t="s">
        <v>816</v>
      </c>
      <c r="G239" s="283" t="s">
        <v>2152</v>
      </c>
      <c r="H239" s="283" t="s">
        <v>2153</v>
      </c>
      <c r="I239" s="283" t="s">
        <v>2154</v>
      </c>
      <c r="J239" s="283" t="s">
        <v>426</v>
      </c>
      <c r="K239" s="283" t="s">
        <v>2155</v>
      </c>
      <c r="L239" s="284">
        <v>421902821904</v>
      </c>
      <c r="M239" s="283" t="s">
        <v>2156</v>
      </c>
      <c r="N239" s="283"/>
      <c r="O239" s="283"/>
      <c r="P239" s="283"/>
    </row>
    <row r="240" spans="1:16" ht="19.5" customHeight="1">
      <c r="A240" s="203"/>
      <c r="B240" s="283"/>
      <c r="C240" s="283"/>
      <c r="D240" s="283"/>
      <c r="E240" s="283"/>
      <c r="F240" s="283"/>
      <c r="G240" s="283"/>
      <c r="H240" s="283"/>
      <c r="I240" s="283"/>
      <c r="J240" s="283"/>
      <c r="K240" s="283"/>
      <c r="L240" s="284"/>
      <c r="M240" s="283"/>
      <c r="N240" s="283"/>
      <c r="O240" s="283"/>
      <c r="P240" s="283"/>
    </row>
    <row r="241" spans="1:16" ht="19.5" customHeight="1">
      <c r="A241" s="203"/>
      <c r="B241" s="283"/>
      <c r="C241" s="283"/>
      <c r="D241" s="283"/>
      <c r="E241" s="283"/>
      <c r="F241" s="283"/>
      <c r="G241" s="283"/>
      <c r="H241" s="283"/>
      <c r="I241" s="283"/>
      <c r="J241" s="283"/>
      <c r="K241" s="283"/>
      <c r="L241" s="284"/>
      <c r="M241" s="283"/>
      <c r="N241" s="283"/>
      <c r="O241" s="283"/>
      <c r="P241" s="283"/>
    </row>
    <row r="242" spans="1:16" ht="19.5" customHeight="1">
      <c r="A242" s="203"/>
      <c r="B242" s="283"/>
      <c r="C242" s="283"/>
      <c r="D242" s="283"/>
      <c r="E242" s="283"/>
      <c r="F242" s="283"/>
      <c r="G242" s="283"/>
      <c r="H242" s="283"/>
      <c r="I242" s="283"/>
      <c r="J242" s="283"/>
      <c r="K242" s="283"/>
      <c r="L242" s="284"/>
      <c r="M242" s="283"/>
      <c r="N242" s="283"/>
      <c r="O242" s="283"/>
      <c r="P242" s="283"/>
    </row>
    <row r="243" spans="1:16" ht="19.5" customHeight="1">
      <c r="A243" s="203"/>
      <c r="B243" s="283"/>
      <c r="C243" s="283"/>
      <c r="D243" s="283"/>
      <c r="E243" s="283"/>
      <c r="F243" s="283"/>
      <c r="G243" s="283"/>
      <c r="H243" s="283"/>
      <c r="I243" s="283"/>
      <c r="J243" s="283"/>
      <c r="K243" s="283"/>
      <c r="L243" s="284"/>
      <c r="M243" s="283"/>
      <c r="N243" s="283"/>
      <c r="O243" s="283"/>
      <c r="P243" s="283"/>
    </row>
    <row r="244" spans="1:16" ht="19.5" customHeight="1">
      <c r="A244" s="203"/>
      <c r="B244" s="283"/>
      <c r="C244" s="283"/>
      <c r="D244" s="283"/>
      <c r="E244" s="283"/>
      <c r="F244" s="283"/>
      <c r="G244" s="283"/>
      <c r="H244" s="283"/>
      <c r="I244" s="283"/>
      <c r="J244" s="283"/>
      <c r="K244" s="283"/>
      <c r="L244" s="284"/>
      <c r="M244" s="283"/>
      <c r="N244" s="283"/>
      <c r="O244" s="283"/>
      <c r="P244" s="283"/>
    </row>
    <row r="245" spans="1:16" ht="19.5" customHeight="1">
      <c r="A245" s="203"/>
      <c r="B245" s="283"/>
      <c r="C245" s="283"/>
      <c r="D245" s="283"/>
      <c r="E245" s="283"/>
      <c r="F245" s="283"/>
      <c r="G245" s="283"/>
      <c r="H245" s="283"/>
      <c r="I245" s="283"/>
      <c r="J245" s="283"/>
      <c r="K245" s="283"/>
      <c r="L245" s="284"/>
      <c r="M245" s="283"/>
      <c r="N245" s="283"/>
      <c r="O245" s="283"/>
      <c r="P245" s="283"/>
    </row>
    <row r="246" spans="1:16" ht="19.5" customHeight="1">
      <c r="A246" s="203"/>
      <c r="B246" s="283"/>
      <c r="C246" s="283"/>
      <c r="D246" s="283"/>
      <c r="E246" s="283"/>
      <c r="F246" s="283"/>
      <c r="G246" s="283"/>
      <c r="H246" s="283"/>
      <c r="I246" s="283"/>
      <c r="J246" s="283"/>
      <c r="K246" s="283"/>
      <c r="L246" s="284"/>
      <c r="M246" s="283"/>
      <c r="N246" s="283"/>
      <c r="O246" s="283"/>
      <c r="P246" s="283"/>
    </row>
    <row r="247" spans="1:16" ht="19.5" customHeight="1">
      <c r="A247" s="203"/>
      <c r="B247" s="283"/>
      <c r="C247" s="283"/>
      <c r="D247" s="283"/>
      <c r="E247" s="283"/>
      <c r="F247" s="283"/>
      <c r="G247" s="283"/>
      <c r="H247" s="283"/>
      <c r="I247" s="283"/>
      <c r="J247" s="283"/>
      <c r="K247" s="283"/>
      <c r="L247" s="284"/>
      <c r="M247" s="283"/>
      <c r="N247" s="283"/>
      <c r="O247" s="283"/>
      <c r="P247" s="283"/>
    </row>
    <row r="248" spans="1:16" ht="19.5" customHeight="1">
      <c r="A248" s="203"/>
      <c r="B248" s="283"/>
      <c r="C248" s="283"/>
      <c r="D248" s="283"/>
      <c r="E248" s="283"/>
      <c r="F248" s="283"/>
      <c r="G248" s="283"/>
      <c r="H248" s="283"/>
      <c r="I248" s="283"/>
      <c r="J248" s="283"/>
      <c r="K248" s="283"/>
      <c r="L248" s="284"/>
      <c r="M248" s="283"/>
      <c r="N248" s="283"/>
      <c r="O248" s="283"/>
      <c r="P248" s="283"/>
    </row>
    <row r="249" spans="1:16" ht="19.5" customHeight="1">
      <c r="A249" s="203"/>
      <c r="B249" s="283"/>
      <c r="C249" s="283"/>
      <c r="D249" s="283"/>
      <c r="E249" s="283"/>
      <c r="F249" s="283"/>
      <c r="G249" s="283"/>
      <c r="H249" s="283"/>
      <c r="I249" s="283"/>
      <c r="J249" s="283"/>
      <c r="K249" s="283"/>
      <c r="L249" s="284"/>
      <c r="M249" s="283"/>
      <c r="N249" s="283"/>
      <c r="O249" s="283"/>
      <c r="P249" s="283"/>
    </row>
    <row r="250" spans="1:16" ht="19.5" customHeight="1">
      <c r="A250" s="203"/>
      <c r="B250" s="283"/>
      <c r="C250" s="283"/>
      <c r="D250" s="283"/>
      <c r="E250" s="283"/>
      <c r="F250" s="283"/>
      <c r="G250" s="283"/>
      <c r="H250" s="283"/>
      <c r="I250" s="283"/>
      <c r="J250" s="283"/>
      <c r="K250" s="283"/>
      <c r="L250" s="284"/>
      <c r="M250" s="283"/>
      <c r="N250" s="283"/>
      <c r="O250" s="283"/>
      <c r="P250" s="283"/>
    </row>
    <row r="251" spans="1:16" ht="19.5" customHeight="1">
      <c r="A251" s="203"/>
      <c r="B251" s="283"/>
      <c r="C251" s="283"/>
      <c r="D251" s="283"/>
      <c r="E251" s="283"/>
      <c r="F251" s="283"/>
      <c r="G251" s="283"/>
      <c r="H251" s="283"/>
      <c r="I251" s="283"/>
      <c r="J251" s="283"/>
      <c r="K251" s="283"/>
      <c r="L251" s="284"/>
      <c r="M251" s="283"/>
      <c r="N251" s="283"/>
      <c r="O251" s="283"/>
      <c r="P251" s="283"/>
    </row>
    <row r="252" spans="1:16" ht="19.5" customHeight="1">
      <c r="A252" s="203"/>
      <c r="B252" s="283"/>
      <c r="C252" s="283"/>
      <c r="D252" s="283"/>
      <c r="E252" s="283"/>
      <c r="F252" s="283"/>
      <c r="G252" s="283"/>
      <c r="H252" s="283"/>
      <c r="I252" s="283"/>
      <c r="J252" s="283"/>
      <c r="K252" s="283"/>
      <c r="L252" s="284"/>
      <c r="M252" s="283"/>
      <c r="N252" s="283"/>
      <c r="O252" s="283"/>
      <c r="P252" s="283"/>
    </row>
    <row r="253" spans="1:16" ht="19.5" customHeight="1">
      <c r="A253" s="203"/>
      <c r="B253" s="283"/>
      <c r="C253" s="283"/>
      <c r="D253" s="283"/>
      <c r="E253" s="283"/>
      <c r="F253" s="283"/>
      <c r="G253" s="283"/>
      <c r="H253" s="283"/>
      <c r="I253" s="283"/>
      <c r="J253" s="283"/>
      <c r="K253" s="283"/>
      <c r="L253" s="284"/>
      <c r="M253" s="283"/>
      <c r="N253" s="283"/>
      <c r="O253" s="283"/>
      <c r="P253" s="283"/>
    </row>
    <row r="254" spans="1:16" ht="19.5" customHeight="1">
      <c r="A254" s="203"/>
      <c r="B254" s="283"/>
      <c r="C254" s="283"/>
      <c r="D254" s="283"/>
      <c r="E254" s="283"/>
      <c r="F254" s="283"/>
      <c r="G254" s="283"/>
      <c r="H254" s="283"/>
      <c r="I254" s="283"/>
      <c r="J254" s="283"/>
      <c r="K254" s="283"/>
      <c r="L254" s="284"/>
      <c r="M254" s="283"/>
      <c r="N254" s="283"/>
      <c r="O254" s="283"/>
      <c r="P254" s="283"/>
    </row>
    <row r="255" spans="1:16" ht="19.5" customHeight="1">
      <c r="A255" s="203"/>
      <c r="B255" s="283"/>
      <c r="C255" s="283"/>
      <c r="D255" s="283"/>
      <c r="E255" s="283"/>
      <c r="F255" s="283"/>
      <c r="G255" s="283"/>
      <c r="H255" s="283"/>
      <c r="I255" s="283"/>
      <c r="J255" s="283"/>
      <c r="K255" s="283"/>
      <c r="L255" s="284"/>
      <c r="M255" s="283"/>
      <c r="N255" s="283"/>
      <c r="O255" s="283"/>
      <c r="P255" s="283"/>
    </row>
    <row r="256" spans="1:16" ht="19.5" customHeight="1">
      <c r="A256" s="203"/>
      <c r="B256" s="283"/>
      <c r="C256" s="283"/>
      <c r="D256" s="283"/>
      <c r="E256" s="283"/>
      <c r="F256" s="283"/>
      <c r="G256" s="283"/>
      <c r="H256" s="283"/>
      <c r="I256" s="283"/>
      <c r="J256" s="283"/>
      <c r="K256" s="283"/>
      <c r="L256" s="284"/>
      <c r="M256" s="283"/>
      <c r="N256" s="283"/>
      <c r="O256" s="283"/>
      <c r="P256" s="283"/>
    </row>
    <row r="257" spans="1:16" ht="19.5" customHeight="1">
      <c r="A257" s="203"/>
      <c r="B257" s="283"/>
      <c r="C257" s="283"/>
      <c r="D257" s="283"/>
      <c r="E257" s="283"/>
      <c r="F257" s="283"/>
      <c r="G257" s="283"/>
      <c r="H257" s="283"/>
      <c r="I257" s="283"/>
      <c r="J257" s="283"/>
      <c r="K257" s="283"/>
      <c r="L257" s="284"/>
      <c r="M257" s="283"/>
      <c r="N257" s="283"/>
      <c r="O257" s="283"/>
      <c r="P257" s="283"/>
    </row>
    <row r="258" spans="1:16" ht="19.5" customHeight="1">
      <c r="A258" s="203"/>
      <c r="B258" s="283"/>
      <c r="C258" s="283"/>
      <c r="D258" s="283"/>
      <c r="E258" s="283"/>
      <c r="F258" s="283"/>
      <c r="G258" s="283"/>
      <c r="H258" s="283"/>
      <c r="I258" s="283"/>
      <c r="J258" s="283"/>
      <c r="K258" s="283"/>
      <c r="L258" s="284"/>
      <c r="M258" s="283"/>
      <c r="N258" s="283"/>
      <c r="O258" s="283"/>
      <c r="P258" s="283"/>
    </row>
    <row r="259" spans="1:16" ht="19.5" customHeight="1">
      <c r="A259" s="203"/>
      <c r="B259" s="283"/>
      <c r="C259" s="283"/>
      <c r="D259" s="283"/>
      <c r="E259" s="283"/>
      <c r="F259" s="283"/>
      <c r="G259" s="283"/>
      <c r="H259" s="283"/>
      <c r="I259" s="283"/>
      <c r="J259" s="283"/>
      <c r="K259" s="283"/>
      <c r="L259" s="284"/>
      <c r="M259" s="283"/>
      <c r="N259" s="283"/>
      <c r="O259" s="283"/>
      <c r="P259" s="283"/>
    </row>
    <row r="260" spans="1:16" ht="19.5" customHeight="1">
      <c r="A260" s="203"/>
      <c r="B260" s="283"/>
      <c r="C260" s="283"/>
      <c r="D260" s="283"/>
      <c r="E260" s="283"/>
      <c r="F260" s="283"/>
      <c r="G260" s="283"/>
      <c r="H260" s="283"/>
      <c r="I260" s="283"/>
      <c r="J260" s="283"/>
      <c r="K260" s="283"/>
      <c r="L260" s="284"/>
      <c r="M260" s="283"/>
      <c r="N260" s="283"/>
      <c r="O260" s="283"/>
      <c r="P260" s="283"/>
    </row>
    <row r="261" spans="1:16" ht="19.5" customHeight="1">
      <c r="A261" s="203"/>
      <c r="B261" s="283"/>
      <c r="C261" s="283"/>
      <c r="D261" s="283"/>
      <c r="E261" s="283"/>
      <c r="F261" s="283"/>
      <c r="G261" s="283"/>
      <c r="H261" s="283"/>
      <c r="I261" s="283"/>
      <c r="J261" s="283"/>
      <c r="K261" s="283"/>
      <c r="L261" s="284"/>
      <c r="M261" s="283"/>
      <c r="N261" s="283"/>
      <c r="O261" s="283"/>
      <c r="P261" s="283"/>
    </row>
    <row r="262" spans="1:16" ht="19.5" customHeight="1">
      <c r="A262" s="203"/>
      <c r="B262" s="283"/>
      <c r="C262" s="283"/>
      <c r="D262" s="283"/>
      <c r="E262" s="283"/>
      <c r="F262" s="283"/>
      <c r="G262" s="283"/>
      <c r="H262" s="283"/>
      <c r="I262" s="283"/>
      <c r="J262" s="283"/>
      <c r="K262" s="283"/>
      <c r="L262" s="284"/>
      <c r="M262" s="283"/>
      <c r="N262" s="283"/>
      <c r="O262" s="283"/>
      <c r="P262" s="283"/>
    </row>
    <row r="263" spans="1:16" ht="19.5" customHeight="1">
      <c r="A263" s="203"/>
      <c r="B263" s="283"/>
      <c r="C263" s="283"/>
      <c r="D263" s="283"/>
      <c r="E263" s="283"/>
      <c r="F263" s="283"/>
      <c r="G263" s="283"/>
      <c r="H263" s="283"/>
      <c r="I263" s="283"/>
      <c r="J263" s="283"/>
      <c r="K263" s="283"/>
      <c r="L263" s="284"/>
      <c r="M263" s="283"/>
      <c r="N263" s="283"/>
      <c r="O263" s="283"/>
      <c r="P263" s="283"/>
    </row>
    <row r="264" spans="1:16" ht="19.5" customHeight="1">
      <c r="A264" s="203"/>
      <c r="B264" s="283"/>
      <c r="C264" s="283"/>
      <c r="D264" s="283"/>
      <c r="E264" s="283"/>
      <c r="F264" s="283"/>
      <c r="G264" s="283"/>
      <c r="H264" s="283"/>
      <c r="I264" s="283"/>
      <c r="J264" s="283"/>
      <c r="K264" s="283"/>
      <c r="L264" s="284"/>
      <c r="M264" s="283"/>
      <c r="N264" s="283"/>
      <c r="O264" s="283"/>
      <c r="P264" s="283"/>
    </row>
    <row r="265" spans="1:16" ht="19.5" customHeight="1">
      <c r="A265" s="203"/>
      <c r="B265" s="283"/>
      <c r="C265" s="283"/>
      <c r="D265" s="283"/>
      <c r="E265" s="283"/>
      <c r="F265" s="283"/>
      <c r="G265" s="283"/>
      <c r="H265" s="283"/>
      <c r="I265" s="283"/>
      <c r="J265" s="283"/>
      <c r="K265" s="283"/>
      <c r="L265" s="284"/>
      <c r="M265" s="283"/>
      <c r="N265" s="283"/>
      <c r="O265" s="283"/>
      <c r="P265" s="283"/>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c r="A2" s="198" t="s">
        <v>2247</v>
      </c>
      <c r="B2" s="204" t="str">
        <f>VLOOKUP(A2,Adr!A:B,2,FALSE)</f>
        <v>"BigHugGym"</v>
      </c>
      <c r="C2" s="185" t="s">
        <v>2989</v>
      </c>
      <c r="D2" s="285">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c r="A3" s="166" t="s">
        <v>2254</v>
      </c>
      <c r="B3" s="204" t="str">
        <f>VLOOKUP(A3,Adr!A:B,2,FALSE)</f>
        <v>"Miesta pre mladých"</v>
      </c>
      <c r="C3" s="197" t="s">
        <v>2989</v>
      </c>
      <c r="D3" s="288">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2263</v>
      </c>
      <c r="B4" s="204" t="str">
        <f>VLOOKUP(A4,Adr!A:B,2,FALSE)</f>
        <v>1. Volejbalový klub Púchov</v>
      </c>
      <c r="C4" s="185" t="s">
        <v>2989</v>
      </c>
      <c r="D4" s="285">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c r="A5" s="178" t="s">
        <v>2272</v>
      </c>
      <c r="B5" s="204" t="str">
        <f>VLOOKUP(A5,Adr!A:B,2,FALSE)</f>
        <v>3x3sport</v>
      </c>
      <c r="C5" s="196" t="s">
        <v>350</v>
      </c>
      <c r="D5" s="285">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2281</v>
      </c>
      <c r="B6" s="204" t="str">
        <f>VLOOKUP(A6,Adr!A:B,2,FALSE)</f>
        <v>Academy 4 you</v>
      </c>
      <c r="C6" s="197" t="s">
        <v>2989</v>
      </c>
      <c r="D6" s="288">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c r="A7" s="166" t="s">
        <v>2288</v>
      </c>
      <c r="B7" s="204" t="str">
        <f>VLOOKUP(A7,Adr!A:B,2,FALSE)</f>
        <v>Aeroklub Prievidza, občianske združenie</v>
      </c>
      <c r="C7" s="196" t="s">
        <v>350</v>
      </c>
      <c r="D7" s="287">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2299</v>
      </c>
      <c r="B8" s="204" t="str">
        <f>VLOOKUP(A8,Adr!A:B,2,FALSE)</f>
        <v>AG Hradová s.r.o.</v>
      </c>
      <c r="C8" s="197" t="s">
        <v>2989</v>
      </c>
      <c r="D8" s="288">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2309</v>
      </c>
      <c r="B9" s="204" t="str">
        <f>VLOOKUP(A9,Adr!A:B,2,FALSE)</f>
        <v>AKNELA</v>
      </c>
      <c r="C9" s="185" t="s">
        <v>2989</v>
      </c>
      <c r="D9" s="285">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c r="A10" s="166" t="s">
        <v>1675</v>
      </c>
      <c r="B10" s="204" t="str">
        <f>VLOOKUP(A10,Adr!A:B,2,FALSE)</f>
        <v>ASOCIÁCIA MAŽORETKOVÉHO ŠPORTU SLOVENSKO</v>
      </c>
      <c r="C10" s="196" t="s">
        <v>352</v>
      </c>
      <c r="D10" s="287">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1683</v>
      </c>
      <c r="B11" s="204" t="str">
        <f>VLOOKUP(A11,Adr!A:B,2,FALSE)</f>
        <v>Asociácia športových klubov Inter Bratislava</v>
      </c>
      <c r="C11" s="196" t="s">
        <v>2193</v>
      </c>
      <c r="D11" s="286">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1691</v>
      </c>
      <c r="B12" s="204" t="str">
        <f>VLOOKUP(A12,Adr!A:B,2,FALSE)</f>
        <v>Asociácia športu pre všetkých Slovenskej republiky</v>
      </c>
      <c r="C12" s="185" t="s">
        <v>2230</v>
      </c>
      <c r="D12" s="285">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2319</v>
      </c>
      <c r="B13" s="204" t="str">
        <f>VLOOKUP(A13,Adr!A:B,2,FALSE)</f>
        <v>Baláž Racing</v>
      </c>
      <c r="C13" s="185" t="s">
        <v>350</v>
      </c>
      <c r="D13" s="285">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2326</v>
      </c>
      <c r="B14" s="204" t="str">
        <f>VLOOKUP(A14,Adr!A:B,2,FALSE)</f>
        <v>Basketbalový klub AŠK Slávia Trnava</v>
      </c>
      <c r="C14" s="185" t="s">
        <v>2989</v>
      </c>
      <c r="D14" s="285">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c r="A15" s="166" t="s">
        <v>2333</v>
      </c>
      <c r="B15" s="204" t="str">
        <f>VLOOKUP(A15,Adr!A:B,2,FALSE)</f>
        <v>Basketbalový klub mládeže JUNIOR Unverzity Konštantína Filozofa Nitra</v>
      </c>
      <c r="C15" s="196" t="s">
        <v>2989</v>
      </c>
      <c r="D15" s="287">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2340</v>
      </c>
      <c r="B16" s="204" t="str">
        <f>VLOOKUP(A16,Adr!A:B,2,FALSE)</f>
        <v>BASKETBALOVÝ KLUB MLÁDEŽE ŽILINA - ZÁVODIE</v>
      </c>
      <c r="C16" s="185" t="s">
        <v>2989</v>
      </c>
      <c r="D16" s="285">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c r="A17" s="166" t="s">
        <v>2347</v>
      </c>
      <c r="B17" s="204" t="str">
        <f>VLOOKUP(A17,Adr!A:B,2,FALSE)</f>
        <v>Benitim</v>
      </c>
      <c r="C17" s="196" t="s">
        <v>2989</v>
      </c>
      <c r="D17" s="287">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2356</v>
      </c>
      <c r="B18" s="204" t="str">
        <f>VLOOKUP(A18,Adr!A:B,2,FALSE)</f>
        <v>BIKE RACING SLOVAKIA MARTIN</v>
      </c>
      <c r="C18" s="185" t="s">
        <v>350</v>
      </c>
      <c r="D18" s="285">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1373</v>
      </c>
      <c r="B20" s="204" t="str">
        <f>VLOOKUP(A20,Adr!A:B,2,FALSE)</f>
        <v>Deaflympijský výbor Slovenska</v>
      </c>
      <c r="C20" s="185" t="s">
        <v>1467</v>
      </c>
      <c r="D20" s="285">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1373</v>
      </c>
      <c r="B21" s="204" t="str">
        <f>VLOOKUP(A21,Adr!A:B,2,FALSE)</f>
        <v>Deaflympijský výbor Slovenska</v>
      </c>
      <c r="C21" s="185" t="s">
        <v>1481</v>
      </c>
      <c r="D21" s="285">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1373</v>
      </c>
      <c r="B22" s="204" t="str">
        <f>VLOOKUP(A22,Adr!A:B,2,FALSE)</f>
        <v>Deaflympijský výbor Slovenska</v>
      </c>
      <c r="C22" s="185" t="s">
        <v>1482</v>
      </c>
      <c r="D22" s="285">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1373</v>
      </c>
      <c r="B23" s="204" t="str">
        <f>VLOOKUP(A23,Adr!A:B,2,FALSE)</f>
        <v>Deaflympijský výbor Slovenska</v>
      </c>
      <c r="C23" s="190" t="s">
        <v>1483</v>
      </c>
      <c r="D23" s="286">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1373</v>
      </c>
      <c r="B24" s="204" t="str">
        <f>VLOOKUP(A24,Adr!A:B,2,FALSE)</f>
        <v>Deaflympijský výbor Slovenska</v>
      </c>
      <c r="C24" s="190" t="s">
        <v>1484</v>
      </c>
      <c r="D24" s="286">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1373</v>
      </c>
      <c r="B25" s="204" t="str">
        <f>VLOOKUP(A25,Adr!A:B,2,FALSE)</f>
        <v>Deaflympijský výbor Slovenska</v>
      </c>
      <c r="C25" s="196" t="s">
        <v>1485</v>
      </c>
      <c r="D25" s="287">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1373</v>
      </c>
      <c r="B26" s="204" t="str">
        <f>VLOOKUP(A26,Adr!A:B,2,FALSE)</f>
        <v>Deaflympijský výbor Slovenska</v>
      </c>
      <c r="C26" s="169" t="s">
        <v>1486</v>
      </c>
      <c r="D26" s="286">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1373</v>
      </c>
      <c r="B27" s="204" t="str">
        <f>VLOOKUP(A27,Adr!A:B,2,FALSE)</f>
        <v>Deaflympijský výbor Slovenska</v>
      </c>
      <c r="C27" s="196" t="s">
        <v>1487</v>
      </c>
      <c r="D27" s="287">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1373</v>
      </c>
      <c r="B28" s="204" t="str">
        <f>VLOOKUP(A28,Adr!A:B,2,FALSE)</f>
        <v>Deaflympijský výbor Slovenska</v>
      </c>
      <c r="C28" s="185" t="s">
        <v>1488</v>
      </c>
      <c r="D28" s="285">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1373</v>
      </c>
      <c r="B29" s="204" t="str">
        <f>VLOOKUP(A29,Adr!A:B,2,FALSE)</f>
        <v>Deaflympijský výbor Slovenska</v>
      </c>
      <c r="C29" s="185" t="s">
        <v>1489</v>
      </c>
      <c r="D29" s="285">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1373</v>
      </c>
      <c r="B30" s="204" t="str">
        <f>VLOOKUP(A30,Adr!A:B,2,FALSE)</f>
        <v>Deaflympijský výbor Slovenska</v>
      </c>
      <c r="C30" s="169" t="s">
        <v>1490</v>
      </c>
      <c r="D30" s="286">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1373</v>
      </c>
      <c r="B31" s="204" t="str">
        <f>VLOOKUP(A31,Adr!A:B,2,FALSE)</f>
        <v>Deaflympijský výbor Slovenska</v>
      </c>
      <c r="C31" s="185" t="s">
        <v>1491</v>
      </c>
      <c r="D31" s="287">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1373</v>
      </c>
      <c r="B32" s="204" t="str">
        <f>VLOOKUP(A32,Adr!A:B,2,FALSE)</f>
        <v>Deaflympijský výbor Slovenska</v>
      </c>
      <c r="C32" s="185" t="s">
        <v>1492</v>
      </c>
      <c r="D32" s="285">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1373</v>
      </c>
      <c r="B33" s="204" t="str">
        <f>VLOOKUP(A33,Adr!A:B,2,FALSE)</f>
        <v>Deaflympijský výbor Slovenska</v>
      </c>
      <c r="C33" s="185" t="s">
        <v>1493</v>
      </c>
      <c r="D33" s="285">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1373</v>
      </c>
      <c r="B34" s="204" t="str">
        <f>VLOOKUP(A34,Adr!A:B,2,FALSE)</f>
        <v>Deaflympijský výbor Slovenska</v>
      </c>
      <c r="C34" s="196" t="s">
        <v>1494</v>
      </c>
      <c r="D34" s="288">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c r="A36" s="166" t="s">
        <v>1373</v>
      </c>
      <c r="B36" s="204" t="str">
        <f>VLOOKUP(A36,Adr!A:B,2,FALSE)</f>
        <v>Deaflympijský výbor Slovenska</v>
      </c>
      <c r="C36" s="197" t="s">
        <v>2192</v>
      </c>
      <c r="D36" s="288">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2371</v>
      </c>
      <c r="B37" s="204" t="str">
        <f>VLOOKUP(A37,Adr!A:B,2,FALSE)</f>
        <v>Florbalový klub AS Trenčín</v>
      </c>
      <c r="C37" s="185" t="s">
        <v>2989</v>
      </c>
      <c r="D37" s="285">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2380</v>
      </c>
      <c r="B38" s="204" t="str">
        <f>VLOOKUP(A38,Adr!A:B,2,FALSE)</f>
        <v>FLORBALOVÝ KLUB MICHALOVCE</v>
      </c>
      <c r="C38" s="185" t="s">
        <v>2989</v>
      </c>
      <c r="D38" s="287">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c r="A39" s="166" t="s">
        <v>2387</v>
      </c>
      <c r="B39" s="204" t="str">
        <f>VLOOKUP(A39,Adr!A:B,2,FALSE)</f>
        <v>Futbalový klub Dúbravka</v>
      </c>
      <c r="C39" s="196" t="s">
        <v>2989</v>
      </c>
      <c r="D39" s="285">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c r="A40" s="166" t="s">
        <v>2395</v>
      </c>
      <c r="B40" s="204" t="str">
        <f>VLOOKUP(A40,Adr!A:B,2,FALSE)</f>
        <v>Futbalový klub Iskra Hnúšťa</v>
      </c>
      <c r="C40" s="197" t="s">
        <v>2989</v>
      </c>
      <c r="D40" s="288">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c r="A41" s="166" t="s">
        <v>2404</v>
      </c>
      <c r="B41" s="204" t="str">
        <f>VLOOKUP(A41,Adr!A:B,2,FALSE)</f>
        <v>FUTBALOVÝ KLUB POLÍCIE BRATISLAVA</v>
      </c>
      <c r="C41" s="196" t="s">
        <v>2989</v>
      </c>
      <c r="D41" s="287">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c r="A43" s="166" t="s">
        <v>1697</v>
      </c>
      <c r="B43" s="204" t="str">
        <f>VLOOKUP(A43,Adr!A:B,2,FALSE)</f>
        <v>Gladiators TnUAD Trenčín n.o</v>
      </c>
      <c r="C43" s="196" t="s">
        <v>2157</v>
      </c>
      <c r="D43" s="287">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2419</v>
      </c>
      <c r="B44" s="204" t="str">
        <f>VLOOKUP(A44,Adr!A:B,2,FALSE)</f>
        <v>Handball Club Pezinok</v>
      </c>
      <c r="C44" s="185" t="s">
        <v>2989</v>
      </c>
      <c r="D44" s="285">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c r="A46" s="202" t="s">
        <v>1707</v>
      </c>
      <c r="B46" s="204" t="str">
        <f>VLOOKUP(A46,Adr!A:B,2,FALSE)</f>
        <v>HC UNIZA</v>
      </c>
      <c r="C46" s="196" t="s">
        <v>2157</v>
      </c>
      <c r="D46" s="285">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1715</v>
      </c>
      <c r="B47" s="204" t="str">
        <f>VLOOKUP(A47,Adr!A:B,2,FALSE)</f>
        <v>Hlavné mesto Slovenskej republiky Bratislava</v>
      </c>
      <c r="C47" s="185" t="s">
        <v>2194</v>
      </c>
      <c r="D47" s="287">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1725</v>
      </c>
      <c r="B48" s="204" t="str">
        <f>VLOOKUP(A48,Adr!A:B,2,FALSE)</f>
        <v>Hokejový klub UMB</v>
      </c>
      <c r="C48" s="169" t="s">
        <v>2157</v>
      </c>
      <c r="D48" s="287">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1732</v>
      </c>
      <c r="B49" s="204" t="str">
        <f>VLOOKUP(A49,Adr!A:B,2,FALSE)</f>
        <v>iCompete Natural Slovakia</v>
      </c>
      <c r="C49" s="185" t="s">
        <v>352</v>
      </c>
      <c r="D49" s="285">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2435</v>
      </c>
      <c r="B50" s="204" t="str">
        <f>VLOOKUP(A50,Adr!A:B,2,FALSE)</f>
        <v>ILYO - TAEKWONDO TRENČÍN, o. z.</v>
      </c>
      <c r="C50" s="196" t="s">
        <v>2989</v>
      </c>
      <c r="D50" s="287">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1739</v>
      </c>
      <c r="B51" s="204" t="str">
        <f>VLOOKUP(A51,Adr!A:B,2,FALSE)</f>
        <v>Jachtklub Akademik Technická univerzita Košice</v>
      </c>
      <c r="C51" s="169" t="s">
        <v>2195</v>
      </c>
      <c r="D51" s="286">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2444</v>
      </c>
      <c r="B52" s="204" t="str">
        <f>VLOOKUP(A52,Adr!A:B,2,FALSE)</f>
        <v>JAKASPORT academy</v>
      </c>
      <c r="C52" s="185" t="s">
        <v>2989</v>
      </c>
      <c r="D52" s="285">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2451</v>
      </c>
      <c r="B53" s="204" t="str">
        <f>VLOOKUP(A53,Adr!A:B,2,FALSE)</f>
        <v>job&amp;fun s.r.o.</v>
      </c>
      <c r="C53" s="185" t="s">
        <v>2989</v>
      </c>
      <c r="D53" s="285">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1747</v>
      </c>
      <c r="B54" s="204" t="str">
        <f>VLOOKUP(A54,Adr!A:B,2,FALSE)</f>
        <v>JUDO CLUB Bardejov o. z.</v>
      </c>
      <c r="C54" s="185" t="s">
        <v>2196</v>
      </c>
      <c r="D54" s="285">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2461</v>
      </c>
      <c r="B55" s="204" t="str">
        <f>VLOOKUP(A55,Adr!A:B,2,FALSE)</f>
        <v>Judo Klub Martin, Občianske združenie</v>
      </c>
      <c r="C55" s="185" t="s">
        <v>2989</v>
      </c>
      <c r="D55" s="285">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c r="A56" s="202" t="s">
        <v>1756</v>
      </c>
      <c r="B56" s="204" t="str">
        <f>VLOOKUP(A56,Adr!A:B,2,FALSE)</f>
        <v>Kajak &amp; kanoe klub Komárno, o.z.</v>
      </c>
      <c r="C56" s="196" t="s">
        <v>2197</v>
      </c>
      <c r="D56" s="285">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2468</v>
      </c>
      <c r="B57" s="204" t="str">
        <f>VLOOKUP(A57,Adr!A:B,2,FALSE)</f>
        <v>Karate Klub IGLOW, o. z.</v>
      </c>
      <c r="C57" s="185" t="s">
        <v>2989</v>
      </c>
      <c r="D57" s="285">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c r="A58" s="166" t="s">
        <v>2478</v>
      </c>
      <c r="B58" s="204" t="str">
        <f>VLOOKUP(A58,Adr!A:B,2,FALSE)</f>
        <v>KARATE KLUB JUNIOR PREŠOV, o. z.</v>
      </c>
      <c r="C58" s="197" t="s">
        <v>2989</v>
      </c>
      <c r="D58" s="288">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2485</v>
      </c>
      <c r="B59" s="204" t="str">
        <f>VLOOKUP(A59,Adr!A:B,2,FALSE)</f>
        <v>KARATE KLUB KRETOVIČ KOŠICE, o. z.</v>
      </c>
      <c r="C59" s="185" t="s">
        <v>2989</v>
      </c>
      <c r="D59" s="285">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2492</v>
      </c>
      <c r="B60" s="204" t="str">
        <f>VLOOKUP(A60,Adr!A:B,2,FALSE)</f>
        <v>Karate klub Prievidza FKŠ</v>
      </c>
      <c r="C60" s="185" t="s">
        <v>2989</v>
      </c>
      <c r="D60" s="285">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c r="A61" s="166" t="s">
        <v>2499</v>
      </c>
      <c r="B61" s="204" t="str">
        <f>VLOOKUP(A61,Adr!A:B,2,FALSE)</f>
        <v>Karate klub Žilina, o.z.</v>
      </c>
      <c r="C61" s="196" t="s">
        <v>2989</v>
      </c>
      <c r="D61" s="287">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c r="A62" s="166" t="s">
        <v>2506</v>
      </c>
      <c r="B62" s="204" t="str">
        <f>VLOOKUP(A62,Adr!A:B,2,FALSE)</f>
        <v>KFC Komárno</v>
      </c>
      <c r="C62" s="196" t="s">
        <v>2989</v>
      </c>
      <c r="D62" s="287">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1765</v>
      </c>
      <c r="B63" s="204" t="str">
        <f>VLOOKUP(A63,Adr!A:B,2,FALSE)</f>
        <v>Klub gymnastických športov Slávia Trnava</v>
      </c>
      <c r="C63" s="185" t="s">
        <v>2989</v>
      </c>
      <c r="D63" s="285">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1765</v>
      </c>
      <c r="B64" s="204" t="str">
        <f>VLOOKUP(A64,Adr!A:B,2,FALSE)</f>
        <v>Klub gymnastických športov Slávia Trnava</v>
      </c>
      <c r="C64" s="169" t="s">
        <v>2198</v>
      </c>
      <c r="D64" s="286">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2516</v>
      </c>
      <c r="B65" s="204" t="str">
        <f>VLOOKUP(A65,Adr!A:B,2,FALSE)</f>
        <v>Klub modernej gymnastiky DANUBIA</v>
      </c>
      <c r="C65" s="196" t="s">
        <v>2989</v>
      </c>
      <c r="D65" s="287">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1770</v>
      </c>
      <c r="B66" s="204" t="str">
        <f>VLOOKUP(A66,Adr!A:B,2,FALSE)</f>
        <v>Klub orientačného behu ATU Košice</v>
      </c>
      <c r="C66" s="185" t="s">
        <v>2199</v>
      </c>
      <c r="D66" s="286">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1776</v>
      </c>
      <c r="B67" s="204" t="str">
        <f>VLOOKUP(A67,Adr!A:B,2,FALSE)</f>
        <v>Klub plaveckých športov Nereus Žilina, o. z.</v>
      </c>
      <c r="C67" s="185" t="s">
        <v>2200</v>
      </c>
      <c r="D67" s="285">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c r="A68" s="166" t="s">
        <v>1784</v>
      </c>
      <c r="B68" s="204" t="str">
        <f>VLOOKUP(A68,Adr!A:B,2,FALSE)</f>
        <v>Klub sálového futbalu Športový klub Prednádražie Trnava</v>
      </c>
      <c r="C68" s="196" t="s">
        <v>2201</v>
      </c>
      <c r="D68" s="287">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1381</v>
      </c>
      <c r="B69" s="204" t="str">
        <f>VLOOKUP(A69,Adr!A:B,2,FALSE)</f>
        <v>Klub slovenských turistov</v>
      </c>
      <c r="C69" s="196" t="s">
        <v>1667</v>
      </c>
      <c r="D69" s="287">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2525</v>
      </c>
      <c r="B70" s="204" t="str">
        <f>VLOOKUP(A70,Adr!A:B,2,FALSE)</f>
        <v>Klub Super Deti Košice, o.z.</v>
      </c>
      <c r="C70" s="196" t="s">
        <v>2989</v>
      </c>
      <c r="D70" s="287">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2532</v>
      </c>
      <c r="B71" s="204" t="str">
        <f>VLOOKUP(A71,Adr!A:B,2,FALSE)</f>
        <v>Klub vodného slalomu Karlova Ves</v>
      </c>
      <c r="C71" s="185" t="s">
        <v>2989</v>
      </c>
      <c r="D71" s="285">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2540</v>
      </c>
      <c r="B72" s="204" t="str">
        <f>VLOOKUP(A72,Adr!A:B,2,FALSE)</f>
        <v>Krasokorčuliarsky klub Iskra Banská Bystrica</v>
      </c>
      <c r="C72" s="185" t="s">
        <v>2989</v>
      </c>
      <c r="D72" s="285">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c r="A73" s="166" t="s">
        <v>2548</v>
      </c>
      <c r="B73" s="204" t="str">
        <f>VLOOKUP(A73,Adr!A:B,2,FALSE)</f>
        <v>KRAV MAGA Modra</v>
      </c>
      <c r="C73" s="196" t="s">
        <v>350</v>
      </c>
      <c r="D73" s="287">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2555</v>
      </c>
      <c r="B74" s="204" t="str">
        <f>VLOOKUP(A74,Adr!A:B,2,FALSE)</f>
        <v>Lieskovský tenisový klub – LTC</v>
      </c>
      <c r="C74" s="185" t="s">
        <v>2989</v>
      </c>
      <c r="D74" s="285">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c r="A75" s="166" t="s">
        <v>2564</v>
      </c>
      <c r="B75" s="204" t="str">
        <f>VLOOKUP(A75,Adr!A:B,2,FALSE)</f>
        <v>Lyžiarsky klub Lokomotíva Bratislava</v>
      </c>
      <c r="C75" s="197" t="s">
        <v>2989</v>
      </c>
      <c r="D75" s="288">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c r="A76" s="198" t="s">
        <v>2573</v>
      </c>
      <c r="B76" s="204" t="str">
        <f>VLOOKUP(A76,Adr!A:B,2,FALSE)</f>
        <v>Lyžiarsky klub Opalisko Závažná Poruba  </v>
      </c>
      <c r="C76" s="196" t="s">
        <v>2989</v>
      </c>
      <c r="D76" s="287">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c r="A77" s="166" t="s">
        <v>1792</v>
      </c>
      <c r="B77" s="204" t="str">
        <f>VLOOKUP(A77,Adr!A:B,2,FALSE)</f>
        <v>MAMMAL - Slovenský zväz MMA</v>
      </c>
      <c r="C77" s="196" t="s">
        <v>352</v>
      </c>
      <c r="D77" s="287">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1801</v>
      </c>
      <c r="B78" s="204" t="str">
        <f>VLOOKUP(A78,Adr!A:B,2,FALSE)</f>
        <v>Maratón klub Rajec</v>
      </c>
      <c r="C78" s="196" t="s">
        <v>2202</v>
      </c>
      <c r="D78" s="285">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2582</v>
      </c>
      <c r="B79" s="204" t="str">
        <f>VLOOKUP(A79,Adr!A:B,2,FALSE)</f>
        <v>Mestský futbalový klub Dolný Kubín</v>
      </c>
      <c r="C79" s="169" t="s">
        <v>2989</v>
      </c>
      <c r="D79" s="286">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c r="A80" s="198" t="s">
        <v>2589</v>
      </c>
      <c r="B80" s="204" t="str">
        <f>VLOOKUP(A80,Adr!A:B,2,FALSE)</f>
        <v>Mestský úrad Brezno</v>
      </c>
      <c r="C80" s="196" t="s">
        <v>2989</v>
      </c>
      <c r="D80" s="287">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2599</v>
      </c>
      <c r="B81" s="204" t="str">
        <f>VLOOKUP(A81,Adr!A:B,2,FALSE)</f>
        <v>Mestský úrad Poprad</v>
      </c>
      <c r="C81" s="185" t="s">
        <v>2989</v>
      </c>
      <c r="D81" s="285">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2607</v>
      </c>
      <c r="B82" s="204" t="str">
        <f>VLOOKUP(A82,Adr!A:B,2,FALSE)</f>
        <v>Mestský úrad Štúrovo</v>
      </c>
      <c r="C82" s="185" t="s">
        <v>2989</v>
      </c>
      <c r="D82" s="285">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2616</v>
      </c>
      <c r="B83" s="204" t="str">
        <f>VLOOKUP(A83,Adr!A:B,2,FALSE)</f>
        <v>MESTSKÝ VOLEJBALOVÝ KLUB NOVÉ MESTO NAD VÁHOM</v>
      </c>
      <c r="C83" s="185" t="s">
        <v>2989</v>
      </c>
      <c r="D83" s="285">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1812</v>
      </c>
      <c r="B85" s="204" t="str">
        <f>VLOOKUP(A85,Adr!A:B,2,FALSE)</f>
        <v>Mládežnícka basketbalová akadémia Prievidza</v>
      </c>
      <c r="C85" s="196" t="s">
        <v>2203</v>
      </c>
      <c r="D85" s="285">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2632</v>
      </c>
      <c r="B86" s="204" t="str">
        <f>VLOOKUP(A86,Adr!A:B,2,FALSE)</f>
        <v>MŠK - STO Krompachy</v>
      </c>
      <c r="C86" s="196" t="s">
        <v>2989</v>
      </c>
      <c r="D86" s="287">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1821</v>
      </c>
      <c r="B90" s="204" t="str">
        <f>VLOOKUP(A90,Adr!A:B,2,FALSE)</f>
        <v>Občianske združenie "Športový klub DELFÍN Nitra"</v>
      </c>
      <c r="C90" s="185" t="s">
        <v>2204</v>
      </c>
      <c r="D90" s="285">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2661</v>
      </c>
      <c r="B91" s="204" t="str">
        <f>VLOOKUP(A91,Adr!A:B,2,FALSE)</f>
        <v>Občianske združenie Sokolík</v>
      </c>
      <c r="C91" s="196" t="s">
        <v>2989</v>
      </c>
      <c r="D91" s="285">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1829</v>
      </c>
      <c r="B92" s="204" t="str">
        <f>VLOOKUP(A92,Adr!A:B,2,FALSE)</f>
        <v>OCRA Slovakia</v>
      </c>
      <c r="C92" s="169" t="s">
        <v>2234</v>
      </c>
      <c r="D92" s="286">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2671</v>
      </c>
      <c r="B93" s="204" t="str">
        <f>VLOOKUP(A93,Adr!A:B,2,FALSE)</f>
        <v>Penguin sport club</v>
      </c>
      <c r="C93" s="197" t="s">
        <v>2989</v>
      </c>
      <c r="D93" s="288">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c r="A94" s="166" t="s">
        <v>1836</v>
      </c>
      <c r="B94" s="204" t="str">
        <f>VLOOKUP(A94,Adr!A:B,2,FALSE)</f>
        <v>Philosophers Nitra</v>
      </c>
      <c r="C94" s="196" t="s">
        <v>2157</v>
      </c>
      <c r="D94" s="287">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2681</v>
      </c>
      <c r="B95" s="204" t="str">
        <f>VLOOKUP(A95,Adr!A:B,2,FALSE)</f>
        <v>Pilot JET s.r.o.</v>
      </c>
      <c r="C95" s="196" t="s">
        <v>350</v>
      </c>
      <c r="D95" s="287">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1843</v>
      </c>
      <c r="B96" s="204" t="str">
        <f>VLOOKUP(A96,Adr!A:B,2,FALSE)</f>
        <v>PIRANA Sport Club</v>
      </c>
      <c r="C96" s="185" t="s">
        <v>2205</v>
      </c>
      <c r="D96" s="285">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1853</v>
      </c>
      <c r="B97" s="204" t="str">
        <f>VLOOKUP(A97,Adr!A:B,2,FALSE)</f>
        <v>Pohyb ako dar</v>
      </c>
      <c r="C97" s="196" t="s">
        <v>2206</v>
      </c>
      <c r="D97" s="285">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1860</v>
      </c>
      <c r="B98" s="204" t="str">
        <f>VLOOKUP(A98,Adr!A:B,2,FALSE)</f>
        <v>SKI CLUB VRÁTNA</v>
      </c>
      <c r="C98" s="196" t="s">
        <v>2207</v>
      </c>
      <c r="D98" s="285">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2691</v>
      </c>
      <c r="B99" s="204" t="str">
        <f>VLOOKUP(A99,Adr!A:B,2,FALSE)</f>
        <v>Slávia Gymnastické centrum Bratislava</v>
      </c>
      <c r="C99" s="185" t="s">
        <v>2989</v>
      </c>
      <c r="D99" s="287">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c r="A100" s="166" t="s">
        <v>438</v>
      </c>
      <c r="B100" s="204" t="str">
        <f>VLOOKUP(A100,Adr!A:B,2,FALSE)</f>
        <v>Slovenská asociácia amerického futbalu</v>
      </c>
      <c r="C100" s="197" t="s">
        <v>1032</v>
      </c>
      <c r="D100" s="288">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c r="A101" s="198" t="s">
        <v>445</v>
      </c>
      <c r="B101" s="204" t="str">
        <f>VLOOKUP(A101,Adr!A:B,2,FALSE)</f>
        <v>Slovenská asociácia boccie</v>
      </c>
      <c r="C101" s="169" t="s">
        <v>1034</v>
      </c>
      <c r="D101" s="286">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c r="A102" s="198" t="s">
        <v>445</v>
      </c>
      <c r="B102" s="204" t="str">
        <f>VLOOKUP(A102,Adr!A:B,2,FALSE)</f>
        <v>Slovenská asociácia boccie</v>
      </c>
      <c r="C102" s="185" t="s">
        <v>1036</v>
      </c>
      <c r="D102" s="285">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c r="A103" s="202" t="s">
        <v>456</v>
      </c>
      <c r="B103" s="204" t="str">
        <f>VLOOKUP(A103,Adr!A:B,2,FALSE)</f>
        <v>Slovenská asociácia čínskeho wushu</v>
      </c>
      <c r="C103" s="196" t="s">
        <v>1038</v>
      </c>
      <c r="D103" s="285">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c r="A104" s="202" t="s">
        <v>464</v>
      </c>
      <c r="B104" s="204" t="str">
        <f>VLOOKUP(A104,Adr!A:B,2,FALSE)</f>
        <v>Slovenská Asociácia Dynamickej Streľby</v>
      </c>
      <c r="C104" s="169" t="s">
        <v>1040</v>
      </c>
      <c r="D104" s="286">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c r="A105" s="166" t="s">
        <v>471</v>
      </c>
      <c r="B105" s="204" t="str">
        <f>VLOOKUP(A105,Adr!A:B,2,FALSE)</f>
        <v>Slovenská asociácia fitnes, kulturistiky a silového trojboja</v>
      </c>
      <c r="C105" s="196" t="s">
        <v>1042</v>
      </c>
      <c r="D105" s="287">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471</v>
      </c>
      <c r="B106" s="204" t="str">
        <f>VLOOKUP(A106,Adr!A:B,2,FALSE)</f>
        <v>Slovenská asociácia fitnes, kulturistiky a silového trojboja</v>
      </c>
      <c r="C106" s="185" t="s">
        <v>1044</v>
      </c>
      <c r="D106" s="285">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c r="A107" s="166" t="s">
        <v>471</v>
      </c>
      <c r="B107" s="204" t="str">
        <f>VLOOKUP(A107,Adr!A:B,2,FALSE)</f>
        <v>Slovenská asociácia fitnes, kulturistiky a silového trojboja</v>
      </c>
      <c r="C107" s="196" t="s">
        <v>1495</v>
      </c>
      <c r="D107" s="287">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471</v>
      </c>
      <c r="B108" s="204" t="str">
        <f>VLOOKUP(A108,Adr!A:B,2,FALSE)</f>
        <v>Slovenská asociácia fitnes, kulturistiky a silového trojboja</v>
      </c>
      <c r="C108" s="196" t="s">
        <v>1496</v>
      </c>
      <c r="D108" s="287">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479</v>
      </c>
      <c r="B109" s="204" t="str">
        <f>VLOOKUP(A109,Adr!A:B,2,FALSE)</f>
        <v>Slovenská asociácia Frisbee</v>
      </c>
      <c r="C109" s="185" t="s">
        <v>1046</v>
      </c>
      <c r="D109" s="287">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c r="A110" s="198" t="s">
        <v>485</v>
      </c>
      <c r="B110" s="204" t="str">
        <f>VLOOKUP(A110,Adr!A:B,2,FALSE)</f>
        <v>Slovenská asociácia go</v>
      </c>
      <c r="C110" s="169" t="s">
        <v>1048</v>
      </c>
      <c r="D110" s="286">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c r="A111" s="198" t="s">
        <v>491</v>
      </c>
      <c r="B111" s="204" t="str">
        <f>VLOOKUP(A111,Adr!A:B,2,FALSE)</f>
        <v>Slovenská asociácia korfbalu</v>
      </c>
      <c r="C111" s="169" t="s">
        <v>1050</v>
      </c>
      <c r="D111" s="286">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c r="A112" s="202" t="s">
        <v>498</v>
      </c>
      <c r="B112" s="204" t="str">
        <f>VLOOKUP(A112,Adr!A:B,2,FALSE)</f>
        <v>Slovenská asociácia motoristického športu</v>
      </c>
      <c r="C112" s="196" t="s">
        <v>1052</v>
      </c>
      <c r="D112" s="287">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c r="A113" s="202" t="s">
        <v>498</v>
      </c>
      <c r="B113" s="204" t="str">
        <f>VLOOKUP(A113,Adr!A:B,2,FALSE)</f>
        <v>Slovenská asociácia motoristického športu</v>
      </c>
      <c r="C113" s="185" t="s">
        <v>1497</v>
      </c>
      <c r="D113" s="287">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498</v>
      </c>
      <c r="B114" s="204" t="str">
        <f>VLOOKUP(A114,Adr!A:B,2,FALSE)</f>
        <v>Slovenská asociácia motoristického športu</v>
      </c>
      <c r="C114" s="185" t="s">
        <v>1498</v>
      </c>
      <c r="D114" s="287">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c r="A115" s="198" t="s">
        <v>1870</v>
      </c>
      <c r="B115" s="204" t="str">
        <f>VLOOKUP(A115,Adr!A:B,2,FALSE)</f>
        <v>Slovenská asociácia naturálnej kulturistiky</v>
      </c>
      <c r="C115" s="190" t="s">
        <v>352</v>
      </c>
      <c r="D115" s="286">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509</v>
      </c>
      <c r="B116" s="204" t="str">
        <f>VLOOKUP(A116,Adr!A:B,2,FALSE)</f>
        <v>Slovenská asociácia pretláčania rukou</v>
      </c>
      <c r="C116" s="185" t="s">
        <v>1055</v>
      </c>
      <c r="D116" s="285">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c r="A117" s="202" t="s">
        <v>518</v>
      </c>
      <c r="B117" s="204" t="str">
        <f>VLOOKUP(A117,Adr!A:B,2,FALSE)</f>
        <v>Slovenská asociácia Taekwondo WT</v>
      </c>
      <c r="C117" s="185" t="s">
        <v>1057</v>
      </c>
      <c r="D117" s="285">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c r="A118" s="166" t="s">
        <v>518</v>
      </c>
      <c r="B118" s="204" t="str">
        <f>VLOOKUP(A118,Adr!A:B,2,FALSE)</f>
        <v>Slovenská asociácia Taekwondo WT</v>
      </c>
      <c r="C118" s="196" t="s">
        <v>1469</v>
      </c>
      <c r="D118" s="287">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518</v>
      </c>
      <c r="B119" s="204" t="str">
        <f>VLOOKUP(A119,Adr!A:B,2,FALSE)</f>
        <v>Slovenská asociácia Taekwondo WT</v>
      </c>
      <c r="C119" s="169" t="s">
        <v>1499</v>
      </c>
      <c r="D119" s="286">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2989</v>
      </c>
      <c r="D120" s="287">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1400</v>
      </c>
      <c r="B121" s="204" t="str">
        <f>VLOOKUP(A121,Adr!A:B,2,FALSE)</f>
        <v>Slovenská asociácia univerzitného športu</v>
      </c>
      <c r="C121" s="185" t="s">
        <v>1479</v>
      </c>
      <c r="D121" s="285">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1881</v>
      </c>
      <c r="B122" s="204" t="str">
        <f>VLOOKUP(A122,Adr!A:B,2,FALSE)</f>
        <v>SLOVENSKÁ ASOCIÁCIA ZLATOKOPOV</v>
      </c>
      <c r="C122" s="169" t="s">
        <v>352</v>
      </c>
      <c r="D122" s="286">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1407</v>
      </c>
      <c r="B123" s="204" t="str">
        <f>VLOOKUP(A123,Adr!A:B,2,FALSE)</f>
        <v>Slovenská asociácia zrakovo postihnutých športovcov</v>
      </c>
      <c r="C123" s="169" t="s">
        <v>1467</v>
      </c>
      <c r="D123" s="286">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525</v>
      </c>
      <c r="B124" s="204" t="str">
        <f>VLOOKUP(A124,Adr!A:B,2,FALSE)</f>
        <v>Slovenská baseballová federácia</v>
      </c>
      <c r="C124" s="185" t="s">
        <v>1059</v>
      </c>
      <c r="D124" s="285">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c r="A125" s="198" t="s">
        <v>531</v>
      </c>
      <c r="B125" s="204" t="str">
        <f>VLOOKUP(A125,Adr!A:B,2,FALSE)</f>
        <v>Slovenská basketbalová asociácia</v>
      </c>
      <c r="C125" s="169" t="s">
        <v>1061</v>
      </c>
      <c r="D125" s="286">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c r="A126" s="202" t="s">
        <v>538</v>
      </c>
      <c r="B126" s="204" t="str">
        <f>VLOOKUP(A126,Adr!A:B,2,FALSE)</f>
        <v>Slovenská boxerská federácia</v>
      </c>
      <c r="C126" s="169" t="s">
        <v>1063</v>
      </c>
      <c r="D126" s="286">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c r="A127" s="166" t="s">
        <v>538</v>
      </c>
      <c r="B127" s="204" t="str">
        <f>VLOOKUP(A127,Adr!A:B,2,FALSE)</f>
        <v>Slovenská boxerská federácia</v>
      </c>
      <c r="C127" s="169" t="s">
        <v>2158</v>
      </c>
      <c r="D127" s="287">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538</v>
      </c>
      <c r="B128" s="204" t="str">
        <f>VLOOKUP(A128,Adr!A:B,2,FALSE)</f>
        <v>Slovenská boxerská federácia</v>
      </c>
      <c r="C128" s="185" t="s">
        <v>2159</v>
      </c>
      <c r="D128" s="285">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538</v>
      </c>
      <c r="B129" s="204" t="str">
        <f>VLOOKUP(A129,Adr!A:B,2,FALSE)</f>
        <v>Slovenská boxerská federácia</v>
      </c>
      <c r="C129" s="196" t="s">
        <v>2160</v>
      </c>
      <c r="D129" s="287">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538</v>
      </c>
      <c r="B130" s="204" t="str">
        <f>VLOOKUP(A130,Adr!A:B,2,FALSE)</f>
        <v>Slovenská boxerská federácia</v>
      </c>
      <c r="C130" s="196" t="s">
        <v>2161</v>
      </c>
      <c r="D130" s="287">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538</v>
      </c>
      <c r="B131" s="204" t="str">
        <f>VLOOKUP(A131,Adr!A:B,2,FALSE)</f>
        <v>Slovenská boxerská federácia</v>
      </c>
      <c r="C131" s="185" t="s">
        <v>2162</v>
      </c>
      <c r="D131" s="285">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538</v>
      </c>
      <c r="B132" s="204" t="str">
        <f>VLOOKUP(A132,Adr!A:B,2,FALSE)</f>
        <v>Slovenská boxerská federácia</v>
      </c>
      <c r="C132" s="185" t="s">
        <v>1500</v>
      </c>
      <c r="D132" s="285">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538</v>
      </c>
      <c r="B133" s="204" t="str">
        <f>VLOOKUP(A133,Adr!A:B,2,FALSE)</f>
        <v>Slovenská boxerská federácia</v>
      </c>
      <c r="C133" s="196" t="s">
        <v>2163</v>
      </c>
      <c r="D133" s="287">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1892</v>
      </c>
      <c r="B135" s="204" t="str">
        <f>VLOOKUP(A135,Adr!A:B,2,FALSE)</f>
        <v>SLOVENSKÁ CYKLOTRIALOVÁ ÚNIA</v>
      </c>
      <c r="C135" s="196" t="s">
        <v>2234</v>
      </c>
      <c r="D135" s="287">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1901</v>
      </c>
      <c r="B136" s="204" t="str">
        <f>VLOOKUP(A136,Adr!A:B,2,FALSE)</f>
        <v>Slovenská Escrima Wing Tsun Organizácia (SEWTO)</v>
      </c>
      <c r="C136" s="185" t="s">
        <v>352</v>
      </c>
      <c r="D136" s="285">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1901</v>
      </c>
      <c r="B137" s="204" t="str">
        <f>VLOOKUP(A137,Adr!A:B,2,FALSE)</f>
        <v>Slovenská Escrima Wing Tsun Organizácia (SEWTO)</v>
      </c>
      <c r="C137" s="185" t="s">
        <v>2989</v>
      </c>
      <c r="D137" s="285">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c r="A138" s="166" t="s">
        <v>1911</v>
      </c>
      <c r="B138" s="204" t="str">
        <f>VLOOKUP(A138,Adr!A:B,2,FALSE)</f>
        <v>Slovenská federácia karate a bojových umení</v>
      </c>
      <c r="C138" s="196" t="s">
        <v>352</v>
      </c>
      <c r="D138" s="287">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1911</v>
      </c>
      <c r="B139" s="204" t="str">
        <f>VLOOKUP(A139,Adr!A:B,2,FALSE)</f>
        <v>Slovenská federácia karate a bojových umení</v>
      </c>
      <c r="C139" s="185" t="s">
        <v>2989</v>
      </c>
      <c r="D139" s="285">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c r="A140" s="202" t="s">
        <v>1911</v>
      </c>
      <c r="B140" s="204" t="str">
        <f>VLOOKUP(A140,Adr!A:B,2,FALSE)</f>
        <v>Slovenská federácia karate a bojových umení</v>
      </c>
      <c r="C140" s="190" t="s">
        <v>2208</v>
      </c>
      <c r="D140" s="286">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547</v>
      </c>
      <c r="B141" s="204" t="str">
        <f>VLOOKUP(A141,Adr!A:B,2,FALSE)</f>
        <v>Slovenská federácia pétanque</v>
      </c>
      <c r="C141" s="169" t="s">
        <v>1065</v>
      </c>
      <c r="D141" s="286">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c r="A142" s="166" t="s">
        <v>1918</v>
      </c>
      <c r="B142" s="204" t="str">
        <f>VLOOKUP(A142,Adr!A:B,2,FALSE)</f>
        <v>Slovenská footgolfová asociácia</v>
      </c>
      <c r="C142" s="185" t="s">
        <v>352</v>
      </c>
      <c r="D142" s="285">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555</v>
      </c>
      <c r="B143" s="204" t="str">
        <f>VLOOKUP(A143,Adr!A:B,2,FALSE)</f>
        <v>Slovenská golfová asociácia</v>
      </c>
      <c r="C143" s="169" t="s">
        <v>1067</v>
      </c>
      <c r="D143" s="286">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c r="A144" s="202" t="s">
        <v>555</v>
      </c>
      <c r="B144" s="204" t="str">
        <f>VLOOKUP(A144,Adr!A:B,2,FALSE)</f>
        <v>Slovenská golfová asociácia</v>
      </c>
      <c r="C144" s="169" t="s">
        <v>1470</v>
      </c>
      <c r="D144" s="286">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555</v>
      </c>
      <c r="B145" s="204" t="str">
        <f>VLOOKUP(A145,Adr!A:B,2,FALSE)</f>
        <v>Slovenská golfová asociácia</v>
      </c>
      <c r="C145" s="196" t="s">
        <v>1501</v>
      </c>
      <c r="D145" s="287">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555</v>
      </c>
      <c r="B146" s="204" t="str">
        <f>VLOOKUP(A146,Adr!A:B,2,FALSE)</f>
        <v>Slovenská golfová asociácia</v>
      </c>
      <c r="C146" s="196" t="s">
        <v>2209</v>
      </c>
      <c r="D146" s="287">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562</v>
      </c>
      <c r="B147" s="204" t="str">
        <f>VLOOKUP(A147,Adr!A:B,2,FALSE)</f>
        <v>Slovenská gymnastická federácia</v>
      </c>
      <c r="C147" s="169" t="s">
        <v>1069</v>
      </c>
      <c r="D147" s="286">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c r="A148" s="182" t="s">
        <v>562</v>
      </c>
      <c r="B148" s="204" t="str">
        <f>VLOOKUP(A148,Adr!A:B,2,FALSE)</f>
        <v>Slovenská gymnastická federácia</v>
      </c>
      <c r="C148" s="185" t="s">
        <v>2164</v>
      </c>
      <c r="D148" s="285">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562</v>
      </c>
      <c r="B149" s="204" t="str">
        <f>VLOOKUP(A149,Adr!A:B,2,FALSE)</f>
        <v>Slovenská gymnastická federácia</v>
      </c>
      <c r="C149" s="196" t="s">
        <v>2210</v>
      </c>
      <c r="D149" s="285">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1929</v>
      </c>
      <c r="B150" s="204" t="str">
        <f>VLOOKUP(A150,Adr!A:B,2,FALSE)</f>
        <v>Slovenská hokejbalová únia</v>
      </c>
      <c r="C150" s="185" t="s">
        <v>2234</v>
      </c>
      <c r="D150" s="285">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c r="A151" s="166" t="s">
        <v>1929</v>
      </c>
      <c r="B151" s="204" t="str">
        <f>VLOOKUP(A151,Adr!A:B,2,FALSE)</f>
        <v>Slovenská hokejbalová únia</v>
      </c>
      <c r="C151" s="196" t="s">
        <v>352</v>
      </c>
      <c r="D151" s="287">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1929</v>
      </c>
      <c r="B152" s="204" t="str">
        <f>VLOOKUP(A152,Adr!A:B,2,FALSE)</f>
        <v>Slovenská hokejbalová únia</v>
      </c>
      <c r="C152" s="197" t="s">
        <v>2211</v>
      </c>
      <c r="D152" s="288">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568</v>
      </c>
      <c r="B153" s="204" t="str">
        <f>VLOOKUP(A153,Adr!A:B,2,FALSE)</f>
        <v>SLOVENSKÁ CHEERLEADING ÚNIA</v>
      </c>
      <c r="C153" s="169" t="s">
        <v>1071</v>
      </c>
      <c r="D153" s="286">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c r="A154" s="166" t="s">
        <v>574</v>
      </c>
      <c r="B154" s="204" t="str">
        <f>VLOOKUP(A154,Adr!A:B,2,FALSE)</f>
        <v>SLOVENSKÁ JAZDECKÁ FEDERÁCIA</v>
      </c>
      <c r="C154" s="197" t="s">
        <v>1073</v>
      </c>
      <c r="D154" s="288">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c r="A155" s="198" t="s">
        <v>581</v>
      </c>
      <c r="B155" s="204" t="str">
        <f>VLOOKUP(A155,Adr!A:B,2,FALSE)</f>
        <v>Slovenská kanoistika</v>
      </c>
      <c r="C155" s="196" t="s">
        <v>1075</v>
      </c>
      <c r="D155" s="285">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c r="A156" s="202" t="s">
        <v>581</v>
      </c>
      <c r="B156" s="204" t="str">
        <f>VLOOKUP(A156,Adr!A:B,2,FALSE)</f>
        <v>Slovenská kanoistika</v>
      </c>
      <c r="C156" s="185" t="s">
        <v>1502</v>
      </c>
      <c r="D156" s="285">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581</v>
      </c>
      <c r="B157" s="204" t="str">
        <f>VLOOKUP(A157,Adr!A:B,2,FALSE)</f>
        <v>Slovenská kanoistika</v>
      </c>
      <c r="C157" s="185" t="s">
        <v>1503</v>
      </c>
      <c r="D157" s="285">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581</v>
      </c>
      <c r="B158" s="204" t="str">
        <f>VLOOKUP(A158,Adr!A:B,2,FALSE)</f>
        <v>Slovenská kanoistika</v>
      </c>
      <c r="C158" s="185" t="s">
        <v>1504</v>
      </c>
      <c r="D158" s="285">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581</v>
      </c>
      <c r="B159" s="204" t="str">
        <f>VLOOKUP(A159,Adr!A:B,2,FALSE)</f>
        <v>Slovenská kanoistika</v>
      </c>
      <c r="C159" s="185" t="s">
        <v>1505</v>
      </c>
      <c r="D159" s="285">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581</v>
      </c>
      <c r="B160" s="204" t="str">
        <f>VLOOKUP(A160,Adr!A:B,2,FALSE)</f>
        <v>Slovenská kanoistika</v>
      </c>
      <c r="C160" s="185" t="s">
        <v>1506</v>
      </c>
      <c r="D160" s="285">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581</v>
      </c>
      <c r="B161" s="204" t="str">
        <f>VLOOKUP(A161,Adr!A:B,2,FALSE)</f>
        <v>Slovenská kanoistika</v>
      </c>
      <c r="C161" s="185" t="s">
        <v>1507</v>
      </c>
      <c r="D161" s="285">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581</v>
      </c>
      <c r="B162" s="204" t="str">
        <f>VLOOKUP(A162,Adr!A:B,2,FALSE)</f>
        <v>Slovenská kanoistika</v>
      </c>
      <c r="C162" s="185" t="s">
        <v>1508</v>
      </c>
      <c r="D162" s="285">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581</v>
      </c>
      <c r="B163" s="204" t="str">
        <f>VLOOKUP(A163,Adr!A:B,2,FALSE)</f>
        <v>Slovenská kanoistika</v>
      </c>
      <c r="C163" s="185" t="s">
        <v>1509</v>
      </c>
      <c r="D163" s="285">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581</v>
      </c>
      <c r="B164" s="204" t="str">
        <f>VLOOKUP(A164,Adr!A:B,2,FALSE)</f>
        <v>Slovenská kanoistika</v>
      </c>
      <c r="C164" s="196" t="s">
        <v>1510</v>
      </c>
      <c r="D164" s="287">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581</v>
      </c>
      <c r="B165" s="204" t="str">
        <f>VLOOKUP(A165,Adr!A:B,2,FALSE)</f>
        <v>Slovenská kanoistika</v>
      </c>
      <c r="C165" s="196" t="s">
        <v>1511</v>
      </c>
      <c r="D165" s="287">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581</v>
      </c>
      <c r="B166" s="204" t="str">
        <f>VLOOKUP(A166,Adr!A:B,2,FALSE)</f>
        <v>Slovenská kanoistika</v>
      </c>
      <c r="C166" s="190" t="s">
        <v>1512</v>
      </c>
      <c r="D166" s="287">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581</v>
      </c>
      <c r="B167" s="204" t="str">
        <f>VLOOKUP(A167,Adr!A:B,2,FALSE)</f>
        <v>Slovenská kanoistika</v>
      </c>
      <c r="C167" s="169" t="s">
        <v>1513</v>
      </c>
      <c r="D167" s="286">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581</v>
      </c>
      <c r="B168" s="204" t="str">
        <f>VLOOKUP(A168,Adr!A:B,2,FALSE)</f>
        <v>Slovenská kanoistika</v>
      </c>
      <c r="C168" s="169" t="s">
        <v>1514</v>
      </c>
      <c r="D168" s="286">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581</v>
      </c>
      <c r="B169" s="204" t="str">
        <f>VLOOKUP(A169,Adr!A:B,2,FALSE)</f>
        <v>Slovenská kanoistika</v>
      </c>
      <c r="C169" s="196" t="s">
        <v>1515</v>
      </c>
      <c r="D169" s="287">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581</v>
      </c>
      <c r="B170" s="204" t="str">
        <f>VLOOKUP(A170,Adr!A:B,2,FALSE)</f>
        <v>Slovenská kanoistika</v>
      </c>
      <c r="C170" s="185" t="s">
        <v>1516</v>
      </c>
      <c r="D170" s="285">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581</v>
      </c>
      <c r="B171" s="204" t="str">
        <f>VLOOKUP(A171,Adr!A:B,2,FALSE)</f>
        <v>Slovenská kanoistika</v>
      </c>
      <c r="C171" s="196" t="s">
        <v>1517</v>
      </c>
      <c r="D171" s="287">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581</v>
      </c>
      <c r="B172" s="204" t="str">
        <f>VLOOKUP(A172,Adr!A:B,2,FALSE)</f>
        <v>Slovenská kanoistika</v>
      </c>
      <c r="C172" s="196" t="s">
        <v>2165</v>
      </c>
      <c r="D172" s="285">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581</v>
      </c>
      <c r="B173" s="204" t="str">
        <f>VLOOKUP(A173,Adr!A:B,2,FALSE)</f>
        <v>Slovenská kanoistika</v>
      </c>
      <c r="C173" s="169" t="s">
        <v>1518</v>
      </c>
      <c r="D173" s="286">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581</v>
      </c>
      <c r="B174" s="204" t="str">
        <f>VLOOKUP(A174,Adr!A:B,2,FALSE)</f>
        <v>Slovenská kanoistika</v>
      </c>
      <c r="C174" s="169" t="s">
        <v>1519</v>
      </c>
      <c r="D174" s="286">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581</v>
      </c>
      <c r="B175" s="204" t="str">
        <f>VLOOKUP(A175,Adr!A:B,2,FALSE)</f>
        <v>Slovenská kanoistika</v>
      </c>
      <c r="C175" s="185" t="s">
        <v>1520</v>
      </c>
      <c r="D175" s="285">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581</v>
      </c>
      <c r="B176" s="204" t="str">
        <f>VLOOKUP(A176,Adr!A:B,2,FALSE)</f>
        <v>Slovenská kanoistika</v>
      </c>
      <c r="C176" s="169" t="s">
        <v>1521</v>
      </c>
      <c r="D176" s="286">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581</v>
      </c>
      <c r="B177" s="204" t="str">
        <f>VLOOKUP(A177,Adr!A:B,2,FALSE)</f>
        <v>Slovenská kanoistika</v>
      </c>
      <c r="C177" s="169" t="s">
        <v>1522</v>
      </c>
      <c r="D177" s="286">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581</v>
      </c>
      <c r="B178" s="204" t="str">
        <f>VLOOKUP(A178,Adr!A:B,2,FALSE)</f>
        <v>Slovenská kanoistika</v>
      </c>
      <c r="C178" s="196" t="s">
        <v>1523</v>
      </c>
      <c r="D178" s="285">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581</v>
      </c>
      <c r="B179" s="204" t="str">
        <f>VLOOKUP(A179,Adr!A:B,2,FALSE)</f>
        <v>Slovenská kanoistika</v>
      </c>
      <c r="C179" s="196" t="s">
        <v>2166</v>
      </c>
      <c r="D179" s="285">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581</v>
      </c>
      <c r="B180" s="204" t="str">
        <f>VLOOKUP(A180,Adr!A:B,2,FALSE)</f>
        <v>Slovenská kanoistika</v>
      </c>
      <c r="C180" s="185" t="s">
        <v>1524</v>
      </c>
      <c r="D180" s="285">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581</v>
      </c>
      <c r="B181" s="204" t="str">
        <f>VLOOKUP(A181,Adr!A:B,2,FALSE)</f>
        <v>Slovenská kanoistika</v>
      </c>
      <c r="C181" s="196" t="s">
        <v>1525</v>
      </c>
      <c r="D181" s="285">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581</v>
      </c>
      <c r="B182" s="204" t="str">
        <f>VLOOKUP(A182,Adr!A:B,2,FALSE)</f>
        <v>Slovenská kanoistika</v>
      </c>
      <c r="C182" s="185" t="s">
        <v>1526</v>
      </c>
      <c r="D182" s="285">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581</v>
      </c>
      <c r="B183" s="204" t="str">
        <f>VLOOKUP(A183,Adr!A:B,2,FALSE)</f>
        <v>Slovenská kanoistika</v>
      </c>
      <c r="C183" s="196" t="s">
        <v>1527</v>
      </c>
      <c r="D183" s="287">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581</v>
      </c>
      <c r="B184" s="204" t="str">
        <f>VLOOKUP(A184,Adr!A:B,2,FALSE)</f>
        <v>Slovenská kanoistika</v>
      </c>
      <c r="C184" s="185" t="s">
        <v>1528</v>
      </c>
      <c r="D184" s="285">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581</v>
      </c>
      <c r="B185" s="204" t="str">
        <f>VLOOKUP(A185,Adr!A:B,2,FALSE)</f>
        <v>Slovenská kanoistika</v>
      </c>
      <c r="C185" s="185" t="s">
        <v>1529</v>
      </c>
      <c r="D185" s="285">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581</v>
      </c>
      <c r="B186" s="204" t="str">
        <f>VLOOKUP(A186,Adr!A:B,2,FALSE)</f>
        <v>Slovenská kanoistika</v>
      </c>
      <c r="C186" s="196" t="s">
        <v>1530</v>
      </c>
      <c r="D186" s="285">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581</v>
      </c>
      <c r="B187" s="204" t="str">
        <f>VLOOKUP(A187,Adr!A:B,2,FALSE)</f>
        <v>Slovenská kanoistika</v>
      </c>
      <c r="C187" s="185" t="s">
        <v>1531</v>
      </c>
      <c r="D187" s="285">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581</v>
      </c>
      <c r="B188" s="204" t="str">
        <f>VLOOKUP(A188,Adr!A:B,2,FALSE)</f>
        <v>Slovenská kanoistika</v>
      </c>
      <c r="C188" s="196" t="s">
        <v>1532</v>
      </c>
      <c r="D188" s="287">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581</v>
      </c>
      <c r="B189" s="204" t="str">
        <f>VLOOKUP(A189,Adr!A:B,2,FALSE)</f>
        <v>Slovenská kanoistika</v>
      </c>
      <c r="C189" s="169" t="s">
        <v>1533</v>
      </c>
      <c r="D189" s="286">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581</v>
      </c>
      <c r="B190" s="204" t="str">
        <f>VLOOKUP(A190,Adr!A:B,2,FALSE)</f>
        <v>Slovenská kanoistika</v>
      </c>
      <c r="C190" s="185" t="s">
        <v>1534</v>
      </c>
      <c r="D190" s="285">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581</v>
      </c>
      <c r="B191" s="204" t="str">
        <f>VLOOKUP(A191,Adr!A:B,2,FALSE)</f>
        <v>Slovenská kanoistika</v>
      </c>
      <c r="C191" s="196" t="s">
        <v>1535</v>
      </c>
      <c r="D191" s="287">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581</v>
      </c>
      <c r="B192" s="204" t="str">
        <f>VLOOKUP(A192,Adr!A:B,2,FALSE)</f>
        <v>Slovenská kanoistika</v>
      </c>
      <c r="C192" s="196" t="s">
        <v>1536</v>
      </c>
      <c r="D192" s="287">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581</v>
      </c>
      <c r="B193" s="204" t="str">
        <f>VLOOKUP(A193,Adr!A:B,2,FALSE)</f>
        <v>Slovenská kanoistika</v>
      </c>
      <c r="C193" s="196" t="s">
        <v>1537</v>
      </c>
      <c r="D193" s="287">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581</v>
      </c>
      <c r="B194" s="204" t="str">
        <f>VLOOKUP(A194,Adr!A:B,2,FALSE)</f>
        <v>Slovenská kanoistika</v>
      </c>
      <c r="C194" s="196" t="s">
        <v>1538</v>
      </c>
      <c r="D194" s="285">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581</v>
      </c>
      <c r="B195" s="204" t="str">
        <f>VLOOKUP(A195,Adr!A:B,2,FALSE)</f>
        <v>Slovenská kanoistika</v>
      </c>
      <c r="C195" s="185" t="s">
        <v>1539</v>
      </c>
      <c r="D195" s="285">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586</v>
      </c>
      <c r="B196" s="204" t="str">
        <f>VLOOKUP(A196,Adr!A:B,2,FALSE)</f>
        <v>Slovenská Lakrosová Federácia</v>
      </c>
      <c r="C196" s="185" t="s">
        <v>1077</v>
      </c>
      <c r="D196" s="285">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c r="A197" s="198" t="s">
        <v>1937</v>
      </c>
      <c r="B197" s="204" t="str">
        <f>VLOOKUP(A197,Adr!A:B,2,FALSE)</f>
        <v>Slovenská lukostrelecká asociácia 3D</v>
      </c>
      <c r="C197" s="196" t="s">
        <v>352</v>
      </c>
      <c r="D197" s="285">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594</v>
      </c>
      <c r="B198" s="204" t="str">
        <f>VLOOKUP(A198,Adr!A:B,2,FALSE)</f>
        <v>Slovenská motocyklová federácia</v>
      </c>
      <c r="C198" s="196" t="s">
        <v>1079</v>
      </c>
      <c r="D198" s="287">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c r="A199" s="202" t="s">
        <v>594</v>
      </c>
      <c r="B199" s="204" t="str">
        <f>VLOOKUP(A199,Adr!A:B,2,FALSE)</f>
        <v>Slovenská motocyklová federácia</v>
      </c>
      <c r="C199" s="196" t="s">
        <v>1540</v>
      </c>
      <c r="D199" s="285">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594</v>
      </c>
      <c r="B200" s="204" t="str">
        <f>VLOOKUP(A200,Adr!A:B,2,FALSE)</f>
        <v>Slovenská motocyklová federácia</v>
      </c>
      <c r="C200" s="185" t="s">
        <v>1541</v>
      </c>
      <c r="D200" s="285">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604</v>
      </c>
      <c r="B201" s="204" t="str">
        <f>VLOOKUP(A201,Adr!A:B,2,FALSE)</f>
        <v>Slovenská Muaythai asociácia</v>
      </c>
      <c r="C201" s="185" t="s">
        <v>1081</v>
      </c>
      <c r="D201" s="285">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c r="A202" s="166" t="s">
        <v>604</v>
      </c>
      <c r="B202" s="204" t="str">
        <f>VLOOKUP(A202,Adr!A:B,2,FALSE)</f>
        <v>Slovenská Muaythai asociácia</v>
      </c>
      <c r="C202" s="169" t="s">
        <v>1542</v>
      </c>
      <c r="D202" s="286">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c r="A203" s="166" t="s">
        <v>1416</v>
      </c>
      <c r="B203" s="204" t="str">
        <f>VLOOKUP(A203,Adr!A:B,2,FALSE)</f>
        <v>Slovenská nohejbalová asociácia</v>
      </c>
      <c r="C203" s="190" t="s">
        <v>352</v>
      </c>
      <c r="D203" s="286">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1946</v>
      </c>
      <c r="B204" s="204" t="str">
        <f>VLOOKUP(A204,Adr!A:B,2,FALSE)</f>
        <v>SLOVENSKÁ PADELOVÁ ASOCIÁCIA</v>
      </c>
      <c r="C204" s="196" t="s">
        <v>2234</v>
      </c>
      <c r="D204" s="285">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611</v>
      </c>
      <c r="B205" s="204" t="str">
        <f>VLOOKUP(A205,Adr!A:B,2,FALSE)</f>
        <v>Slovenská plavecká federácia</v>
      </c>
      <c r="C205" s="185" t="s">
        <v>1083</v>
      </c>
      <c r="D205" s="285">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c r="A206" s="202" t="s">
        <v>611</v>
      </c>
      <c r="B206" s="204" t="str">
        <f>VLOOKUP(A206,Adr!A:B,2,FALSE)</f>
        <v>Slovenská plavecká federácia</v>
      </c>
      <c r="C206" s="185" t="s">
        <v>1543</v>
      </c>
      <c r="D206" s="285">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611</v>
      </c>
      <c r="B207" s="204" t="str">
        <f>VLOOKUP(A207,Adr!A:B,2,FALSE)</f>
        <v>Slovenská plavecká federácia</v>
      </c>
      <c r="C207" s="169" t="s">
        <v>1544</v>
      </c>
      <c r="D207" s="286">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611</v>
      </c>
      <c r="B208" s="204" t="str">
        <f>VLOOKUP(A208,Adr!A:B,2,FALSE)</f>
        <v>Slovenská plavecká federácia</v>
      </c>
      <c r="C208" s="185" t="s">
        <v>1545</v>
      </c>
      <c r="D208" s="285">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166" t="s">
        <v>611</v>
      </c>
      <c r="B209" s="204" t="str">
        <f>VLOOKUP(A209,Adr!A:B,2,FALSE)</f>
        <v>Slovenská plavecká federácia</v>
      </c>
      <c r="C209" s="196" t="s">
        <v>1546</v>
      </c>
      <c r="D209" s="287">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611</v>
      </c>
      <c r="B210" s="204" t="str">
        <f>VLOOKUP(A210,Adr!A:B,2,FALSE)</f>
        <v>Slovenská plavecká federácia</v>
      </c>
      <c r="C210" s="169" t="s">
        <v>1547</v>
      </c>
      <c r="D210" s="286">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611</v>
      </c>
      <c r="B211" s="204" t="str">
        <f>VLOOKUP(A211,Adr!A:B,2,FALSE)</f>
        <v>Slovenská plavecká federácia</v>
      </c>
      <c r="C211" s="185" t="s">
        <v>1548</v>
      </c>
      <c r="D211" s="285">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611</v>
      </c>
      <c r="B212" s="204" t="str">
        <f>VLOOKUP(A212,Adr!A:B,2,FALSE)</f>
        <v>Slovenská plavecká federácia</v>
      </c>
      <c r="C212" s="169" t="s">
        <v>1549</v>
      </c>
      <c r="D212" s="286">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611</v>
      </c>
      <c r="B213" s="204" t="str">
        <f>VLOOKUP(A213,Adr!A:B,2,FALSE)</f>
        <v>Slovenská plavecká federácia</v>
      </c>
      <c r="C213" s="196" t="s">
        <v>1550</v>
      </c>
      <c r="D213" s="287">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611</v>
      </c>
      <c r="B214" s="204" t="str">
        <f>VLOOKUP(A214,Adr!A:B,2,FALSE)</f>
        <v>Slovenská plavecká federácia</v>
      </c>
      <c r="C214" s="185" t="s">
        <v>1551</v>
      </c>
      <c r="D214" s="285">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611</v>
      </c>
      <c r="B215" s="204" t="str">
        <f>VLOOKUP(A215,Adr!A:B,2,FALSE)</f>
        <v>Slovenská plavecká federácia</v>
      </c>
      <c r="C215" s="197" t="s">
        <v>1552</v>
      </c>
      <c r="D215" s="288">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611</v>
      </c>
      <c r="B216" s="204" t="str">
        <f>VLOOKUP(A216,Adr!A:B,2,FALSE)</f>
        <v>Slovenská plavecká federácia</v>
      </c>
      <c r="C216" s="169" t="s">
        <v>1553</v>
      </c>
      <c r="D216" s="286">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618</v>
      </c>
      <c r="B217" s="204" t="str">
        <f>VLOOKUP(A217,Adr!A:B,2,FALSE)</f>
        <v>Slovenská rugbyová únia</v>
      </c>
      <c r="C217" s="185" t="s">
        <v>1085</v>
      </c>
      <c r="D217" s="285">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c r="A218" s="198" t="s">
        <v>624</v>
      </c>
      <c r="B218" s="204" t="str">
        <f>VLOOKUP(A218,Adr!A:B,2,FALSE)</f>
        <v>Slovenská skialpinistická asociácia</v>
      </c>
      <c r="C218" s="185" t="s">
        <v>1087</v>
      </c>
      <c r="D218" s="285">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c r="A219" s="202" t="s">
        <v>624</v>
      </c>
      <c r="B219" s="204" t="str">
        <f>VLOOKUP(A219,Adr!A:B,2,FALSE)</f>
        <v>Slovenská skialpinistická asociácia</v>
      </c>
      <c r="C219" s="185" t="s">
        <v>1554</v>
      </c>
      <c r="D219" s="285">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624</v>
      </c>
      <c r="B220" s="204" t="str">
        <f>VLOOKUP(A220,Adr!A:B,2,FALSE)</f>
        <v>Slovenská skialpinistická asociácia</v>
      </c>
      <c r="C220" s="185" t="s">
        <v>1555</v>
      </c>
      <c r="D220" s="285">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624</v>
      </c>
      <c r="B221" s="204" t="str">
        <f>VLOOKUP(A221,Adr!A:B,2,FALSE)</f>
        <v>Slovenská skialpinistická asociácia</v>
      </c>
      <c r="C221" s="196" t="s">
        <v>1556</v>
      </c>
      <c r="D221" s="287">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633</v>
      </c>
      <c r="B222" s="204" t="str">
        <f>VLOOKUP(A222,Adr!A:B,2,FALSE)</f>
        <v>Slovenská softballová asociácia</v>
      </c>
      <c r="C222" s="196" t="s">
        <v>1089</v>
      </c>
      <c r="D222" s="287">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c r="A223" s="202" t="s">
        <v>639</v>
      </c>
      <c r="B223" s="204" t="str">
        <f>VLOOKUP(A223,Adr!A:B,2,FALSE)</f>
        <v>Slovenská squashová asociácia</v>
      </c>
      <c r="C223" s="185" t="s">
        <v>1091</v>
      </c>
      <c r="D223" s="285">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c r="A224" s="202" t="s">
        <v>646</v>
      </c>
      <c r="B224" s="204" t="str">
        <f>VLOOKUP(A224,Adr!A:B,2,FALSE)</f>
        <v>Slovenská triatlonová únia</v>
      </c>
      <c r="C224" s="185" t="s">
        <v>1093</v>
      </c>
      <c r="D224" s="285">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c r="A225" s="166" t="s">
        <v>646</v>
      </c>
      <c r="B225" s="204" t="str">
        <f>VLOOKUP(A225,Adr!A:B,2,FALSE)</f>
        <v>Slovenská triatlonová únia</v>
      </c>
      <c r="C225" s="196" t="s">
        <v>1471</v>
      </c>
      <c r="D225" s="287">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646</v>
      </c>
      <c r="B226" s="204" t="str">
        <f>VLOOKUP(A226,Adr!A:B,2,FALSE)</f>
        <v>Slovenská triatlonová únia</v>
      </c>
      <c r="C226" s="196" t="s">
        <v>1557</v>
      </c>
      <c r="D226" s="285">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646</v>
      </c>
      <c r="B227" s="204" t="str">
        <f>VLOOKUP(A227,Adr!A:B,2,FALSE)</f>
        <v>Slovenská triatlonová únia</v>
      </c>
      <c r="C227" s="169" t="s">
        <v>1558</v>
      </c>
      <c r="D227" s="286">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646</v>
      </c>
      <c r="B228" s="204" t="str">
        <f>VLOOKUP(A228,Adr!A:B,2,FALSE)</f>
        <v>Slovenská triatlonová únia</v>
      </c>
      <c r="C228" s="185" t="s">
        <v>1559</v>
      </c>
      <c r="D228" s="285">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653</v>
      </c>
      <c r="B229" s="204" t="str">
        <f>VLOOKUP(A229,Adr!A:B,2,FALSE)</f>
        <v>Slovenská volejbalová federácia</v>
      </c>
      <c r="C229" s="169" t="s">
        <v>1095</v>
      </c>
      <c r="D229" s="286">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c r="A230" s="198" t="s">
        <v>661</v>
      </c>
      <c r="B230" s="204" t="str">
        <f>VLOOKUP(A230,Adr!A:B,2,FALSE)</f>
        <v>Slovenský atletický zväz</v>
      </c>
      <c r="C230" s="185" t="s">
        <v>1097</v>
      </c>
      <c r="D230" s="285">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c r="A231" s="202" t="s">
        <v>661</v>
      </c>
      <c r="B231" s="204" t="str">
        <f>VLOOKUP(A231,Adr!A:B,2,FALSE)</f>
        <v>Slovenský atletický zväz</v>
      </c>
      <c r="C231" s="185" t="s">
        <v>1560</v>
      </c>
      <c r="D231" s="285">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661</v>
      </c>
      <c r="B232" s="204" t="str">
        <f>VLOOKUP(A232,Adr!A:B,2,FALSE)</f>
        <v>Slovenský atletický zväz</v>
      </c>
      <c r="C232" s="190" t="s">
        <v>2167</v>
      </c>
      <c r="D232" s="286">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661</v>
      </c>
      <c r="B233" s="204" t="str">
        <f>VLOOKUP(A233,Adr!A:B,2,FALSE)</f>
        <v>Slovenský atletický zväz</v>
      </c>
      <c r="C233" s="196" t="s">
        <v>1561</v>
      </c>
      <c r="D233" s="287">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661</v>
      </c>
      <c r="B234" s="204" t="str">
        <f>VLOOKUP(A234,Adr!A:B,2,FALSE)</f>
        <v>Slovenský atletický zväz</v>
      </c>
      <c r="C234" s="185" t="s">
        <v>1562</v>
      </c>
      <c r="D234" s="285">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c r="A235" s="202" t="s">
        <v>661</v>
      </c>
      <c r="B235" s="204" t="str">
        <f>VLOOKUP(A235,Adr!A:B,2,FALSE)</f>
        <v>Slovenský atletický zväz</v>
      </c>
      <c r="C235" s="196" t="s">
        <v>2168</v>
      </c>
      <c r="D235" s="285">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661</v>
      </c>
      <c r="B236" s="204" t="str">
        <f>VLOOKUP(A236,Adr!A:B,2,FALSE)</f>
        <v>Slovenský atletický zväz</v>
      </c>
      <c r="C236" s="169" t="s">
        <v>1567</v>
      </c>
      <c r="D236" s="286">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c r="A237" s="198" t="s">
        <v>661</v>
      </c>
      <c r="B237" s="204" t="str">
        <f>VLOOKUP(A237,Adr!A:B,2,FALSE)</f>
        <v>Slovenský atletický zväz</v>
      </c>
      <c r="C237" s="190" t="s">
        <v>1563</v>
      </c>
      <c r="D237" s="286">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661</v>
      </c>
      <c r="B238" s="204" t="str">
        <f>VLOOKUP(A238,Adr!A:B,2,FALSE)</f>
        <v>Slovenský atletický zväz</v>
      </c>
      <c r="C238" s="185" t="s">
        <v>1564</v>
      </c>
      <c r="D238" s="285">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661</v>
      </c>
      <c r="B239" s="204" t="str">
        <f>VLOOKUP(A239,Adr!A:B,2,FALSE)</f>
        <v>Slovenský atletický zväz</v>
      </c>
      <c r="C239" s="185" t="s">
        <v>1565</v>
      </c>
      <c r="D239" s="285">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c r="A240" s="166" t="s">
        <v>661</v>
      </c>
      <c r="B240" s="204" t="str">
        <f>VLOOKUP(A240,Adr!A:B,2,FALSE)</f>
        <v>Slovenský atletický zväz</v>
      </c>
      <c r="C240" s="196" t="s">
        <v>1566</v>
      </c>
      <c r="D240" s="287">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661</v>
      </c>
      <c r="B241" s="204" t="str">
        <f>VLOOKUP(A241,Adr!A:B,2,FALSE)</f>
        <v>Slovenský atletický zväz</v>
      </c>
      <c r="C241" s="190" t="s">
        <v>1568</v>
      </c>
      <c r="D241" s="286">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1954</v>
      </c>
      <c r="B242" s="204" t="str">
        <f>VLOOKUP(A242,Adr!A:B,2,FALSE)</f>
        <v>Slovenský bežecký spolok</v>
      </c>
      <c r="C242" s="196" t="s">
        <v>2230</v>
      </c>
      <c r="D242" s="287">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669</v>
      </c>
      <c r="B243" s="204" t="str">
        <f>VLOOKUP(A243,Adr!A:B,2,FALSE)</f>
        <v>Slovenský biliardový zväz</v>
      </c>
      <c r="C243" s="185" t="s">
        <v>1099</v>
      </c>
      <c r="D243" s="285">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c r="A244" s="202" t="s">
        <v>672</v>
      </c>
      <c r="B244" s="204" t="str">
        <f>VLOOKUP(A244,Adr!A:B,2,FALSE)</f>
        <v>Slovenský bowlingový zväz</v>
      </c>
      <c r="C244" s="185" t="s">
        <v>1101</v>
      </c>
      <c r="D244" s="285">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c r="A245" s="202" t="s">
        <v>679</v>
      </c>
      <c r="B245" s="204" t="str">
        <f>VLOOKUP(A245,Adr!A:B,2,FALSE)</f>
        <v>Slovenský bridžový zväz</v>
      </c>
      <c r="C245" s="185" t="s">
        <v>1103</v>
      </c>
      <c r="D245" s="285">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c r="A246" s="202" t="s">
        <v>684</v>
      </c>
      <c r="B246" s="204" t="str">
        <f>VLOOKUP(A246,Adr!A:B,2,FALSE)</f>
        <v>Slovenský curlingový zväz</v>
      </c>
      <c r="C246" s="185" t="s">
        <v>1105</v>
      </c>
      <c r="D246" s="285">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c r="A247" s="202" t="s">
        <v>1424</v>
      </c>
      <c r="B247" s="204" t="str">
        <f>VLOOKUP(A247,Adr!A:B,2,FALSE)</f>
        <v>Slovenský cykloklub</v>
      </c>
      <c r="C247" s="169" t="s">
        <v>1668</v>
      </c>
      <c r="D247" s="286">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693</v>
      </c>
      <c r="B248" s="204" t="str">
        <f>VLOOKUP(A248,Adr!A:B,2,FALSE)</f>
        <v>Slovenský futbalový zväz</v>
      </c>
      <c r="C248" s="185" t="s">
        <v>1107</v>
      </c>
      <c r="D248" s="285">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701</v>
      </c>
      <c r="B250" s="204" t="str">
        <f>VLOOKUP(A250,Adr!A:B,2,FALSE)</f>
        <v>Slovenský horolezecký spolok JAMES</v>
      </c>
      <c r="C250" s="185" t="s">
        <v>1109</v>
      </c>
      <c r="D250" s="285">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c r="A251" s="202" t="s">
        <v>701</v>
      </c>
      <c r="B251" s="204" t="str">
        <f>VLOOKUP(A251,Adr!A:B,2,FALSE)</f>
        <v>Slovenský horolezecký spolok JAMES</v>
      </c>
      <c r="C251" s="185" t="s">
        <v>1111</v>
      </c>
      <c r="D251" s="285">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c r="A252" s="198" t="s">
        <v>701</v>
      </c>
      <c r="B252" s="204" t="str">
        <f>VLOOKUP(A252,Adr!A:B,2,FALSE)</f>
        <v>Slovenský horolezecký spolok JAMES</v>
      </c>
      <c r="C252" s="169" t="s">
        <v>1472</v>
      </c>
      <c r="D252" s="286">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701</v>
      </c>
      <c r="B253" s="204" t="str">
        <f>VLOOKUP(A253,Adr!A:B,2,FALSE)</f>
        <v>Slovenský horolezecký spolok JAMES</v>
      </c>
      <c r="C253" s="196" t="s">
        <v>1569</v>
      </c>
      <c r="D253" s="285">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701</v>
      </c>
      <c r="B254" s="204" t="str">
        <f>VLOOKUP(A254,Adr!A:B,2,FALSE)</f>
        <v>Slovenský horolezecký spolok JAMES</v>
      </c>
      <c r="C254" s="185" t="s">
        <v>1570</v>
      </c>
      <c r="D254" s="285">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701</v>
      </c>
      <c r="B257" s="204" t="str">
        <f>VLOOKUP(A257,Adr!A:B,2,FALSE)</f>
        <v>Slovenský horolezecký spolok JAMES</v>
      </c>
      <c r="C257" s="185" t="s">
        <v>2989</v>
      </c>
      <c r="D257" s="285">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1965</v>
      </c>
      <c r="B258" s="204" t="str">
        <f>VLOOKUP(A258,Adr!A:B,2,FALSE)</f>
        <v>Slovenský kolkársky zväz</v>
      </c>
      <c r="C258" s="185" t="s">
        <v>352</v>
      </c>
      <c r="D258" s="285">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2708</v>
      </c>
      <c r="B259" s="204" t="str">
        <f>VLOOKUP(A259,Adr!A:B,2,FALSE)</f>
        <v>Slovenský korfbalový klub "Dolphins" Prievidza</v>
      </c>
      <c r="C259" s="185" t="s">
        <v>2989</v>
      </c>
      <c r="D259" s="285">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707</v>
      </c>
      <c r="B260" s="204" t="str">
        <f>VLOOKUP(A260,Adr!A:B,2,FALSE)</f>
        <v>Slovenský krasokorčuliarsky zväz</v>
      </c>
      <c r="C260" s="185" t="s">
        <v>1113</v>
      </c>
      <c r="D260" s="285">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c r="A261" s="198" t="s">
        <v>707</v>
      </c>
      <c r="B261" s="204" t="str">
        <f>VLOOKUP(A261,Adr!A:B,2,FALSE)</f>
        <v>Slovenský krasokorčuliarsky zväz</v>
      </c>
      <c r="C261" s="196" t="s">
        <v>1571</v>
      </c>
      <c r="D261" s="285">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715</v>
      </c>
      <c r="B262" s="204" t="str">
        <f>VLOOKUP(A262,Adr!A:B,2,FALSE)</f>
        <v>Slovenský lukostrelecký zväz</v>
      </c>
      <c r="C262" s="185" t="s">
        <v>1115</v>
      </c>
      <c r="D262" s="285">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c r="A263" s="202" t="s">
        <v>715</v>
      </c>
      <c r="B263" s="204" t="str">
        <f>VLOOKUP(A263,Adr!A:B,2,FALSE)</f>
        <v>Slovenský lukostrelecký zväz</v>
      </c>
      <c r="C263" s="185" t="s">
        <v>1572</v>
      </c>
      <c r="D263" s="285">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715</v>
      </c>
      <c r="B264" s="204" t="str">
        <f>VLOOKUP(A264,Adr!A:B,2,FALSE)</f>
        <v>Slovenský lukostrelecký zväz</v>
      </c>
      <c r="C264" s="196" t="s">
        <v>2169</v>
      </c>
      <c r="D264" s="287">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721</v>
      </c>
      <c r="B265" s="204" t="str">
        <f>VLOOKUP(A265,Adr!A:B,2,FALSE)</f>
        <v>Slovenský národný aeroklub generála Milana Rastislava Štefánika</v>
      </c>
      <c r="C265" s="185" t="s">
        <v>1117</v>
      </c>
      <c r="D265" s="285">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730</v>
      </c>
      <c r="B266" s="204" t="str">
        <f>VLOOKUP(A266,Adr!A:B,2,FALSE)</f>
        <v>Slovenský olympijský a športový výbor</v>
      </c>
      <c r="C266" s="196" t="s">
        <v>1119</v>
      </c>
      <c r="D266" s="287">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c r="A267" s="166" t="s">
        <v>730</v>
      </c>
      <c r="B267" s="204" t="str">
        <f>VLOOKUP(A267,Adr!A:B,2,FALSE)</f>
        <v>Slovenský olympijský a športový výbor</v>
      </c>
      <c r="C267" s="197" t="s">
        <v>2231</v>
      </c>
      <c r="D267" s="288">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730</v>
      </c>
      <c r="B268" s="204" t="str">
        <f>VLOOKUP(A268,Adr!A:B,2,FALSE)</f>
        <v>Slovenský olympijský a športový výbor</v>
      </c>
      <c r="C268" s="185" t="s">
        <v>1480</v>
      </c>
      <c r="D268" s="285">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c r="A269" s="182" t="s">
        <v>1434</v>
      </c>
      <c r="B269" s="204" t="str">
        <f>VLOOKUP(A269,Adr!A:B,2,FALSE)</f>
        <v>Slovenský paralympijský výbor</v>
      </c>
      <c r="C269" s="196" t="s">
        <v>1466</v>
      </c>
      <c r="D269" s="285">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c r="A270" s="166" t="s">
        <v>1434</v>
      </c>
      <c r="B270" s="204" t="str">
        <f>VLOOKUP(A270,Adr!A:B,2,FALSE)</f>
        <v>Slovenský paralympijský výbor</v>
      </c>
      <c r="C270" s="196" t="s">
        <v>1573</v>
      </c>
      <c r="D270" s="287">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c r="A271" s="166" t="s">
        <v>1434</v>
      </c>
      <c r="B271" s="204" t="str">
        <f>VLOOKUP(A271,Adr!A:B,2,FALSE)</f>
        <v>Slovenský paralympijský výbor</v>
      </c>
      <c r="C271" s="196" t="s">
        <v>1574</v>
      </c>
      <c r="D271" s="287">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1434</v>
      </c>
      <c r="B272" s="204" t="str">
        <f>VLOOKUP(A272,Adr!A:B,2,FALSE)</f>
        <v>Slovenský paralympijský výbor</v>
      </c>
      <c r="C272" s="185" t="s">
        <v>2170</v>
      </c>
      <c r="D272" s="285">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1434</v>
      </c>
      <c r="B273" s="204" t="str">
        <f>VLOOKUP(A273,Adr!A:B,2,FALSE)</f>
        <v>Slovenský paralympijský výbor</v>
      </c>
      <c r="C273" s="169" t="s">
        <v>1575</v>
      </c>
      <c r="D273" s="287">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1434</v>
      </c>
      <c r="B274" s="204" t="str">
        <f>VLOOKUP(A274,Adr!A:B,2,FALSE)</f>
        <v>Slovenský paralympijský výbor</v>
      </c>
      <c r="C274" s="185" t="s">
        <v>1576</v>
      </c>
      <c r="D274" s="285">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c r="A275" s="166" t="s">
        <v>1434</v>
      </c>
      <c r="B275" s="204" t="str">
        <f>VLOOKUP(A275,Adr!A:B,2,FALSE)</f>
        <v>Slovenský paralympijský výbor</v>
      </c>
      <c r="C275" s="196" t="s">
        <v>1577</v>
      </c>
      <c r="D275" s="287">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1434</v>
      </c>
      <c r="B276" s="204" t="str">
        <f>VLOOKUP(A276,Adr!A:B,2,FALSE)</f>
        <v>Slovenský paralympijský výbor</v>
      </c>
      <c r="C276" s="185" t="s">
        <v>1578</v>
      </c>
      <c r="D276" s="285">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1434</v>
      </c>
      <c r="B277" s="204" t="str">
        <f>VLOOKUP(A277,Adr!A:B,2,FALSE)</f>
        <v>Slovenský paralympijský výbor</v>
      </c>
      <c r="C277" s="169" t="s">
        <v>2171</v>
      </c>
      <c r="D277" s="286">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1434</v>
      </c>
      <c r="B278" s="204" t="str">
        <f>VLOOKUP(A278,Adr!A:B,2,FALSE)</f>
        <v>Slovenský paralympijský výbor</v>
      </c>
      <c r="C278" s="185" t="s">
        <v>1579</v>
      </c>
      <c r="D278" s="287">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c r="A279" s="166" t="s">
        <v>1434</v>
      </c>
      <c r="B279" s="204" t="str">
        <f>VLOOKUP(A279,Adr!A:B,2,FALSE)</f>
        <v>Slovenský paralympijský výbor</v>
      </c>
      <c r="C279" s="196" t="s">
        <v>1580</v>
      </c>
      <c r="D279" s="287">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1434</v>
      </c>
      <c r="B280" s="204" t="str">
        <f>VLOOKUP(A280,Adr!A:B,2,FALSE)</f>
        <v>Slovenský paralympijský výbor</v>
      </c>
      <c r="C280" s="185" t="s">
        <v>2232</v>
      </c>
      <c r="D280" s="285">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1434</v>
      </c>
      <c r="B281" s="204" t="str">
        <f>VLOOKUP(A281,Adr!A:B,2,FALSE)</f>
        <v>Slovenský paralympijský výbor</v>
      </c>
      <c r="C281" s="185" t="s">
        <v>350</v>
      </c>
      <c r="D281" s="285">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2713</v>
      </c>
      <c r="B282" s="204" t="str">
        <f>VLOOKUP(A282,Adr!A:B,2,FALSE)</f>
        <v>Slovenský rybársky zväz</v>
      </c>
      <c r="C282" s="185" t="s">
        <v>2989</v>
      </c>
      <c r="D282" s="285">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738</v>
      </c>
      <c r="B283" s="204" t="str">
        <f>VLOOKUP(A283,Adr!A:B,2,FALSE)</f>
        <v>Slovenský rýchlokorčuliarsky zväz</v>
      </c>
      <c r="C283" s="185" t="s">
        <v>1120</v>
      </c>
      <c r="D283" s="285">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c r="A284" s="198" t="s">
        <v>738</v>
      </c>
      <c r="B284" s="204" t="str">
        <f>VLOOKUP(A284,Adr!A:B,2,FALSE)</f>
        <v>Slovenský rýchlokorčuliarsky zväz</v>
      </c>
      <c r="C284" s="169" t="s">
        <v>1581</v>
      </c>
      <c r="D284" s="287">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745</v>
      </c>
      <c r="B285" s="204" t="str">
        <f>VLOOKUP(A285,Adr!A:B,2,FALSE)</f>
        <v>Slovenský stolnotenisový zväz</v>
      </c>
      <c r="C285" s="185" t="s">
        <v>1122</v>
      </c>
      <c r="D285" s="285">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c r="A286" s="182" t="s">
        <v>745</v>
      </c>
      <c r="B286" s="204" t="str">
        <f>VLOOKUP(A286,Adr!A:B,2,FALSE)</f>
        <v>Slovenský stolnotenisový zväz</v>
      </c>
      <c r="C286" s="185" t="s">
        <v>2172</v>
      </c>
      <c r="D286" s="285">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745</v>
      </c>
      <c r="B287" s="204" t="str">
        <f>VLOOKUP(A287,Adr!A:B,2,FALSE)</f>
        <v>Slovenský stolnotenisový zväz</v>
      </c>
      <c r="C287" s="169" t="s">
        <v>2173</v>
      </c>
      <c r="D287" s="286">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c r="A288" s="202" t="s">
        <v>745</v>
      </c>
      <c r="B288" s="204" t="str">
        <f>VLOOKUP(A288,Adr!A:B,2,FALSE)</f>
        <v>Slovenský stolnotenisový zväz</v>
      </c>
      <c r="C288" s="196" t="s">
        <v>1582</v>
      </c>
      <c r="D288" s="287">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745</v>
      </c>
      <c r="B289" s="204" t="str">
        <f>VLOOKUP(A289,Adr!A:B,2,FALSE)</f>
        <v>Slovenský stolnotenisový zväz</v>
      </c>
      <c r="C289" s="185" t="s">
        <v>1583</v>
      </c>
      <c r="D289" s="285">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745</v>
      </c>
      <c r="B290" s="204" t="str">
        <f>VLOOKUP(A290,Adr!A:B,2,FALSE)</f>
        <v>Slovenský stolnotenisový zväz</v>
      </c>
      <c r="C290" s="185" t="s">
        <v>2174</v>
      </c>
      <c r="D290" s="285">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745</v>
      </c>
      <c r="B291" s="204" t="str">
        <f>VLOOKUP(A291,Adr!A:B,2,FALSE)</f>
        <v>Slovenský stolnotenisový zväz</v>
      </c>
      <c r="C291" s="185" t="s">
        <v>1584</v>
      </c>
      <c r="D291" s="285">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c r="A292" s="166" t="s">
        <v>745</v>
      </c>
      <c r="B292" s="204" t="str">
        <f>VLOOKUP(A292,Adr!A:B,2,FALSE)</f>
        <v>Slovenský stolnotenisový zväz</v>
      </c>
      <c r="C292" s="196" t="s">
        <v>2233</v>
      </c>
      <c r="D292" s="287">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754</v>
      </c>
      <c r="B293" s="204" t="str">
        <f>VLOOKUP(A293,Adr!A:B,2,FALSE)</f>
        <v>SLOVENSKÝ STRELECKÝ ZVÄZ</v>
      </c>
      <c r="C293" s="169" t="s">
        <v>1124</v>
      </c>
      <c r="D293" s="286">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c r="A294" s="198" t="s">
        <v>754</v>
      </c>
      <c r="B294" s="204" t="str">
        <f>VLOOKUP(A294,Adr!A:B,2,FALSE)</f>
        <v>SLOVENSKÝ STRELECKÝ ZVÄZ</v>
      </c>
      <c r="C294" s="169" t="s">
        <v>2983</v>
      </c>
      <c r="D294" s="286">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754</v>
      </c>
      <c r="B295" s="204" t="str">
        <f>VLOOKUP(A295,Adr!A:B,2,FALSE)</f>
        <v>SLOVENSKÝ STRELECKÝ ZVÄZ</v>
      </c>
      <c r="C295" s="185" t="s">
        <v>1585</v>
      </c>
      <c r="D295" s="285">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c r="A296" s="166" t="s">
        <v>754</v>
      </c>
      <c r="B296" s="204" t="str">
        <f>VLOOKUP(A296,Adr!A:B,2,FALSE)</f>
        <v>SLOVENSKÝ STRELECKÝ ZVÄZ</v>
      </c>
      <c r="C296" s="196" t="s">
        <v>1586</v>
      </c>
      <c r="D296" s="287">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754</v>
      </c>
      <c r="B297" s="204" t="str">
        <f>VLOOKUP(A297,Adr!A:B,2,FALSE)</f>
        <v>SLOVENSKÝ STRELECKÝ ZVÄZ</v>
      </c>
      <c r="C297" s="185" t="s">
        <v>1587</v>
      </c>
      <c r="D297" s="285">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754</v>
      </c>
      <c r="B298" s="204" t="str">
        <f>VLOOKUP(A298,Adr!A:B,2,FALSE)</f>
        <v>SLOVENSKÝ STRELECKÝ ZVÄZ</v>
      </c>
      <c r="C298" s="185" t="s">
        <v>1588</v>
      </c>
      <c r="D298" s="285">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754</v>
      </c>
      <c r="B299" s="204" t="str">
        <f>VLOOKUP(A299,Adr!A:B,2,FALSE)</f>
        <v>SLOVENSKÝ STRELECKÝ ZVÄZ</v>
      </c>
      <c r="C299" s="169" t="s">
        <v>1589</v>
      </c>
      <c r="D299" s="286">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754</v>
      </c>
      <c r="B300" s="204" t="str">
        <f>VLOOKUP(A300,Adr!A:B,2,FALSE)</f>
        <v>SLOVENSKÝ STRELECKÝ ZVÄZ</v>
      </c>
      <c r="C300" s="185" t="s">
        <v>2984</v>
      </c>
      <c r="D300" s="285">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754</v>
      </c>
      <c r="B301" s="204" t="str">
        <f>VLOOKUP(A301,Adr!A:B,2,FALSE)</f>
        <v>SLOVENSKÝ STRELECKÝ ZVÄZ</v>
      </c>
      <c r="C301" s="185" t="s">
        <v>2985</v>
      </c>
      <c r="D301" s="285">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754</v>
      </c>
      <c r="B302" s="204" t="str">
        <f>VLOOKUP(A302,Adr!A:B,2,FALSE)</f>
        <v>SLOVENSKÝ STRELECKÝ ZVÄZ</v>
      </c>
      <c r="C302" s="185" t="s">
        <v>1590</v>
      </c>
      <c r="D302" s="285">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c r="A303" s="166" t="s">
        <v>754</v>
      </c>
      <c r="B303" s="204" t="str">
        <f>VLOOKUP(A303,Adr!A:B,2,FALSE)</f>
        <v>SLOVENSKÝ STRELECKÝ ZVÄZ</v>
      </c>
      <c r="C303" s="196" t="s">
        <v>2986</v>
      </c>
      <c r="D303" s="287">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754</v>
      </c>
      <c r="B304" s="204" t="str">
        <f>VLOOKUP(A304,Adr!A:B,2,FALSE)</f>
        <v>SLOVENSKÝ STRELECKÝ ZVÄZ</v>
      </c>
      <c r="C304" s="185" t="s">
        <v>1591</v>
      </c>
      <c r="D304" s="285">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c r="A305" s="166" t="s">
        <v>754</v>
      </c>
      <c r="B305" s="204" t="str">
        <f>VLOOKUP(A305,Adr!A:B,2,FALSE)</f>
        <v>SLOVENSKÝ STRELECKÝ ZVÄZ</v>
      </c>
      <c r="C305" s="196" t="s">
        <v>2987</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754</v>
      </c>
      <c r="B306" s="204" t="str">
        <f>VLOOKUP(A306,Adr!A:B,2,FALSE)</f>
        <v>SLOVENSKÝ STRELECKÝ ZVÄZ</v>
      </c>
      <c r="C306" s="185" t="s">
        <v>1592</v>
      </c>
      <c r="D306" s="285">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754</v>
      </c>
      <c r="B307" s="204" t="str">
        <f>VLOOKUP(A307,Adr!A:B,2,FALSE)</f>
        <v>SLOVENSKÝ STRELECKÝ ZVÄZ</v>
      </c>
      <c r="C307" s="185" t="s">
        <v>1593</v>
      </c>
      <c r="D307" s="285">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754</v>
      </c>
      <c r="B308" s="204" t="str">
        <f>VLOOKUP(A308,Adr!A:B,2,FALSE)</f>
        <v>SLOVENSKÝ STRELECKÝ ZVÄZ</v>
      </c>
      <c r="C308" s="185" t="s">
        <v>2175</v>
      </c>
      <c r="D308" s="285">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754</v>
      </c>
      <c r="B309" s="204" t="str">
        <f>VLOOKUP(A309,Adr!A:B,2,FALSE)</f>
        <v>SLOVENSKÝ STRELECKÝ ZVÄZ</v>
      </c>
      <c r="C309" s="185" t="s">
        <v>2176</v>
      </c>
      <c r="D309" s="285">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754</v>
      </c>
      <c r="B310" s="204" t="str">
        <f>VLOOKUP(A310,Adr!A:B,2,FALSE)</f>
        <v>SLOVENSKÝ STRELECKÝ ZVÄZ</v>
      </c>
      <c r="C310" s="169" t="s">
        <v>1594</v>
      </c>
      <c r="D310" s="286">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c r="A311" s="166" t="s">
        <v>754</v>
      </c>
      <c r="B311" s="204" t="str">
        <f>VLOOKUP(A311,Adr!A:B,2,FALSE)</f>
        <v>SLOVENSKÝ STRELECKÝ ZVÄZ</v>
      </c>
      <c r="C311" s="196" t="s">
        <v>1595</v>
      </c>
      <c r="D311" s="287">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754</v>
      </c>
      <c r="B312" s="204" t="str">
        <f>VLOOKUP(A312,Adr!A:B,2,FALSE)</f>
        <v>SLOVENSKÝ STRELECKÝ ZVÄZ</v>
      </c>
      <c r="C312" s="185" t="s">
        <v>1596</v>
      </c>
      <c r="D312" s="285">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c r="A313" s="166" t="s">
        <v>754</v>
      </c>
      <c r="B313" s="204" t="str">
        <f>VLOOKUP(A313,Adr!A:B,2,FALSE)</f>
        <v>SLOVENSKÝ STRELECKÝ ZVÄZ</v>
      </c>
      <c r="C313" s="196" t="s">
        <v>2212</v>
      </c>
      <c r="D313" s="287">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c r="A314" s="166" t="s">
        <v>763</v>
      </c>
      <c r="B314" s="204" t="str">
        <f>VLOOKUP(A314,Adr!A:B,2,FALSE)</f>
        <v>Slovenský šachový zväz</v>
      </c>
      <c r="C314" s="196" t="s">
        <v>1126</v>
      </c>
      <c r="D314" s="287">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c r="A315" s="202" t="s">
        <v>763</v>
      </c>
      <c r="B315" s="204" t="str">
        <f>VLOOKUP(A315,Adr!A:B,2,FALSE)</f>
        <v>Slovenský šachový zväz</v>
      </c>
      <c r="C315" s="185" t="s">
        <v>1473</v>
      </c>
      <c r="D315" s="285">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c r="A316" s="166" t="s">
        <v>763</v>
      </c>
      <c r="B316" s="204" t="str">
        <f>VLOOKUP(A316,Adr!A:B,2,FALSE)</f>
        <v>Slovenský šachový zväz</v>
      </c>
      <c r="C316" s="196" t="s">
        <v>2213</v>
      </c>
      <c r="D316" s="287">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773</v>
      </c>
      <c r="B317" s="204" t="str">
        <f>VLOOKUP(A317,Adr!A:B,2,FALSE)</f>
        <v>Slovenský šermiarsky zväz</v>
      </c>
      <c r="C317" s="169" t="s">
        <v>1128</v>
      </c>
      <c r="D317" s="286">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c r="A318" s="198" t="s">
        <v>773</v>
      </c>
      <c r="B318" s="204" t="str">
        <f>VLOOKUP(A318,Adr!A:B,2,FALSE)</f>
        <v>Slovenský šermiarsky zväz</v>
      </c>
      <c r="C318" s="185" t="s">
        <v>1597</v>
      </c>
      <c r="D318" s="285">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781</v>
      </c>
      <c r="B319" s="204" t="str">
        <f>VLOOKUP(A319,Adr!A:B,2,FALSE)</f>
        <v>Slovenský tenisový zväz</v>
      </c>
      <c r="C319" s="185" t="s">
        <v>1130</v>
      </c>
      <c r="D319" s="285">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c r="A320" s="202" t="s">
        <v>781</v>
      </c>
      <c r="B320" s="204" t="str">
        <f>VLOOKUP(A320,Adr!A:B,2,FALSE)</f>
        <v>Slovenský tenisový zväz</v>
      </c>
      <c r="C320" s="185" t="s">
        <v>2177</v>
      </c>
      <c r="D320" s="285">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781</v>
      </c>
      <c r="B321" s="204" t="str">
        <f>VLOOKUP(A321,Adr!A:B,2,FALSE)</f>
        <v>Slovenský tenisový zväz</v>
      </c>
      <c r="C321" s="185" t="s">
        <v>1598</v>
      </c>
      <c r="D321" s="285">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781</v>
      </c>
      <c r="B322" s="204" t="str">
        <f>VLOOKUP(A322,Adr!A:B,2,FALSE)</f>
        <v>Slovenský tenisový zväz</v>
      </c>
      <c r="C322" s="185" t="s">
        <v>1599</v>
      </c>
      <c r="D322" s="285">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781</v>
      </c>
      <c r="B323" s="204" t="str">
        <f>VLOOKUP(A323,Adr!A:B,2,FALSE)</f>
        <v>Slovenský tenisový zväz</v>
      </c>
      <c r="C323" s="185" t="s">
        <v>1600</v>
      </c>
      <c r="D323" s="285">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781</v>
      </c>
      <c r="B324" s="204" t="str">
        <f>VLOOKUP(A324,Adr!A:B,2,FALSE)</f>
        <v>Slovenský tenisový zväz</v>
      </c>
      <c r="C324" s="185" t="s">
        <v>1601</v>
      </c>
      <c r="D324" s="285">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781</v>
      </c>
      <c r="B325" s="204" t="str">
        <f>VLOOKUP(A325,Adr!A:B,2,FALSE)</f>
        <v>Slovenský tenisový zväz</v>
      </c>
      <c r="C325" s="185" t="s">
        <v>1602</v>
      </c>
      <c r="D325" s="285">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781</v>
      </c>
      <c r="B326" s="204" t="str">
        <f>VLOOKUP(A326,Adr!A:B,2,FALSE)</f>
        <v>Slovenský tenisový zväz</v>
      </c>
      <c r="C326" s="185" t="s">
        <v>1603</v>
      </c>
      <c r="D326" s="285">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c r="A327" s="202" t="s">
        <v>781</v>
      </c>
      <c r="B327" s="204" t="str">
        <f>VLOOKUP(A327,Adr!A:B,2,FALSE)</f>
        <v>Slovenský tenisový zväz</v>
      </c>
      <c r="C327" s="196" t="s">
        <v>1604</v>
      </c>
      <c r="D327" s="285">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789</v>
      </c>
      <c r="B328" s="204" t="str">
        <f>VLOOKUP(A328,Adr!A:B,2,FALSE)</f>
        <v>Slovenský veslársky zväz</v>
      </c>
      <c r="C328" s="169" t="s">
        <v>1132</v>
      </c>
      <c r="D328" s="286">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c r="A329" s="202" t="s">
        <v>789</v>
      </c>
      <c r="B329" s="204" t="str">
        <f>VLOOKUP(A329,Adr!A:B,2,FALSE)</f>
        <v>Slovenský veslársky zväz</v>
      </c>
      <c r="C329" s="190" t="s">
        <v>1474</v>
      </c>
      <c r="D329" s="286">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789</v>
      </c>
      <c r="B330" s="204" t="str">
        <f>VLOOKUP(A330,Adr!A:B,2,FALSE)</f>
        <v>Slovenský veslársky zväz</v>
      </c>
      <c r="C330" s="169" t="s">
        <v>1605</v>
      </c>
      <c r="D330" s="286">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789</v>
      </c>
      <c r="B331" s="204" t="str">
        <f>VLOOKUP(A331,Adr!A:B,2,FALSE)</f>
        <v>Slovenský veslársky zväz</v>
      </c>
      <c r="C331" s="185" t="s">
        <v>1606</v>
      </c>
      <c r="D331" s="285">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789</v>
      </c>
      <c r="B332" s="204" t="str">
        <f>VLOOKUP(A332,Adr!A:B,2,FALSE)</f>
        <v>Slovenský veslársky zväz</v>
      </c>
      <c r="C332" s="185" t="s">
        <v>1607</v>
      </c>
      <c r="D332" s="285">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797</v>
      </c>
      <c r="B333" s="204" t="str">
        <f>VLOOKUP(A333,Adr!A:B,2,FALSE)</f>
        <v>SLOVENSKÝ ZÁPASNÍCKY ZVÄZ</v>
      </c>
      <c r="C333" s="169" t="s">
        <v>1134</v>
      </c>
      <c r="D333" s="286">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c r="A334" s="198" t="s">
        <v>797</v>
      </c>
      <c r="B334" s="204" t="str">
        <f>VLOOKUP(A334,Adr!A:B,2,FALSE)</f>
        <v>SLOVENSKÝ ZÁPASNÍCKY ZVÄZ</v>
      </c>
      <c r="C334" s="185" t="s">
        <v>1608</v>
      </c>
      <c r="D334" s="285">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797</v>
      </c>
      <c r="B335" s="204" t="str">
        <f>VLOOKUP(A335,Adr!A:B,2,FALSE)</f>
        <v>SLOVENSKÝ ZÁPASNÍCKY ZVÄZ</v>
      </c>
      <c r="C335" s="185" t="s">
        <v>2178</v>
      </c>
      <c r="D335" s="285">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797</v>
      </c>
      <c r="B336" s="204" t="str">
        <f>VLOOKUP(A336,Adr!A:B,2,FALSE)</f>
        <v>SLOVENSKÝ ZÁPASNÍCKY ZVÄZ</v>
      </c>
      <c r="C336" s="185" t="s">
        <v>1609</v>
      </c>
      <c r="D336" s="285">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c r="A337" s="182" t="s">
        <v>797</v>
      </c>
      <c r="B337" s="204" t="str">
        <f>VLOOKUP(A337,Adr!A:B,2,FALSE)</f>
        <v>SLOVENSKÝ ZÁPASNÍCKY ZVÄZ</v>
      </c>
      <c r="C337" s="196" t="s">
        <v>1610</v>
      </c>
      <c r="D337" s="287">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797</v>
      </c>
      <c r="B338" s="204" t="str">
        <f>VLOOKUP(A338,Adr!A:B,2,FALSE)</f>
        <v>SLOVENSKÝ ZÁPASNÍCKY ZVÄZ</v>
      </c>
      <c r="C338" s="185" t="s">
        <v>1611</v>
      </c>
      <c r="D338" s="285">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c r="A339" s="202" t="s">
        <v>797</v>
      </c>
      <c r="B339" s="204" t="str">
        <f>VLOOKUP(A339,Adr!A:B,2,FALSE)</f>
        <v>SLOVENSKÝ ZÁPASNÍCKY ZVÄZ</v>
      </c>
      <c r="C339" s="196" t="s">
        <v>2179</v>
      </c>
      <c r="D339" s="287">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797</v>
      </c>
      <c r="B340" s="204" t="str">
        <f>VLOOKUP(A340,Adr!A:B,2,FALSE)</f>
        <v>SLOVENSKÝ ZÁPASNÍCKY ZVÄZ</v>
      </c>
      <c r="C340" s="185" t="s">
        <v>1612</v>
      </c>
      <c r="D340" s="285">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797</v>
      </c>
      <c r="B341" s="204" t="str">
        <f>VLOOKUP(A341,Adr!A:B,2,FALSE)</f>
        <v>SLOVENSKÝ ZÁPASNÍCKY ZVÄZ</v>
      </c>
      <c r="C341" s="185" t="s">
        <v>1613</v>
      </c>
      <c r="D341" s="285">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797</v>
      </c>
      <c r="B342" s="204" t="str">
        <f>VLOOKUP(A342,Adr!A:B,2,FALSE)</f>
        <v>SLOVENSKÝ ZÁPASNÍCKY ZVÄZ</v>
      </c>
      <c r="C342" s="185" t="s">
        <v>1614</v>
      </c>
      <c r="D342" s="285">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804</v>
      </c>
      <c r="B343" s="204" t="str">
        <f>VLOOKUP(A343,Adr!A:B,2,FALSE)</f>
        <v>Slovenský zväz bedmintonu</v>
      </c>
      <c r="C343" s="185" t="s">
        <v>1136</v>
      </c>
      <c r="D343" s="285">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c r="A344" s="166" t="s">
        <v>804</v>
      </c>
      <c r="B344" s="204" t="str">
        <f>VLOOKUP(A344,Adr!A:B,2,FALSE)</f>
        <v>Slovenský zväz bedmintonu</v>
      </c>
      <c r="C344" s="185" t="s">
        <v>1475</v>
      </c>
      <c r="D344" s="285">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813</v>
      </c>
      <c r="B345" s="204" t="str">
        <f>VLOOKUP(A345,Adr!A:B,2,FALSE)</f>
        <v>Slovenský zväz biatlonu</v>
      </c>
      <c r="C345" s="169" t="s">
        <v>1138</v>
      </c>
      <c r="D345" s="286">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c r="A346" s="182" t="s">
        <v>813</v>
      </c>
      <c r="B346" s="204" t="str">
        <f>VLOOKUP(A346,Adr!A:B,2,FALSE)</f>
        <v>Slovenský zväz biatlonu</v>
      </c>
      <c r="C346" s="185" t="s">
        <v>1619</v>
      </c>
      <c r="D346" s="285">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c r="A347" s="166" t="s">
        <v>813</v>
      </c>
      <c r="B347" s="204" t="str">
        <f>VLOOKUP(A347,Adr!A:B,2,FALSE)</f>
        <v>Slovenský zväz biatlonu</v>
      </c>
      <c r="C347" s="196" t="s">
        <v>1615</v>
      </c>
      <c r="D347" s="287">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c r="A348" s="166" t="s">
        <v>813</v>
      </c>
      <c r="B348" s="204" t="str">
        <f>VLOOKUP(A348,Adr!A:B,2,FALSE)</f>
        <v>Slovenský zväz biatlonu</v>
      </c>
      <c r="C348" s="196" t="s">
        <v>2180</v>
      </c>
      <c r="D348" s="287">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813</v>
      </c>
      <c r="B349" s="204" t="str">
        <f>VLOOKUP(A349,Adr!A:B,2,FALSE)</f>
        <v>Slovenský zväz biatlonu</v>
      </c>
      <c r="C349" s="185" t="s">
        <v>1616</v>
      </c>
      <c r="D349" s="287">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813</v>
      </c>
      <c r="B350" s="204" t="str">
        <f>VLOOKUP(A350,Adr!A:B,2,FALSE)</f>
        <v>Slovenský zväz biatlonu</v>
      </c>
      <c r="C350" s="185" t="s">
        <v>2181</v>
      </c>
      <c r="D350" s="285">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c r="A351" s="166" t="s">
        <v>813</v>
      </c>
      <c r="B351" s="204" t="str">
        <f>VLOOKUP(A351,Adr!A:B,2,FALSE)</f>
        <v>Slovenský zväz biatlonu</v>
      </c>
      <c r="C351" s="197" t="s">
        <v>2182</v>
      </c>
      <c r="D351" s="288">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813</v>
      </c>
      <c r="B352" s="204" t="str">
        <f>VLOOKUP(A352,Adr!A:B,2,FALSE)</f>
        <v>Slovenský zväz biatlonu</v>
      </c>
      <c r="C352" s="185" t="s">
        <v>1617</v>
      </c>
      <c r="D352" s="285">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813</v>
      </c>
      <c r="B353" s="204" t="str">
        <f>VLOOKUP(A353,Adr!A:B,2,FALSE)</f>
        <v>Slovenský zväz biatlonu</v>
      </c>
      <c r="C353" s="185" t="s">
        <v>1618</v>
      </c>
      <c r="D353" s="285">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813</v>
      </c>
      <c r="B354" s="204" t="str">
        <f>VLOOKUP(A354,Adr!A:B,2,FALSE)</f>
        <v>Slovenský zväz biatlonu</v>
      </c>
      <c r="C354" s="185" t="s">
        <v>2183</v>
      </c>
      <c r="D354" s="285">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822</v>
      </c>
      <c r="B355" s="204" t="str">
        <f>VLOOKUP(A355,Adr!A:B,2,FALSE)</f>
        <v>Slovenský zväz bobistov</v>
      </c>
      <c r="C355" s="185" t="s">
        <v>1140</v>
      </c>
      <c r="D355" s="287">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c r="A356" s="166" t="s">
        <v>831</v>
      </c>
      <c r="B356" s="204" t="str">
        <f>VLOOKUP(A356,Adr!A:B,2,FALSE)</f>
        <v>Slovenský zväz cyklistiky</v>
      </c>
      <c r="C356" s="196" t="s">
        <v>1142</v>
      </c>
      <c r="D356" s="287">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c r="A357" s="166" t="s">
        <v>831</v>
      </c>
      <c r="B357" s="204" t="str">
        <f>VLOOKUP(A357,Adr!A:B,2,FALSE)</f>
        <v>Slovenský zväz cyklistiky</v>
      </c>
      <c r="C357" s="169" t="s">
        <v>1476</v>
      </c>
      <c r="D357" s="286">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831</v>
      </c>
      <c r="B358" s="204" t="str">
        <f>VLOOKUP(A358,Adr!A:B,2,FALSE)</f>
        <v>Slovenský zväz cyklistiky</v>
      </c>
      <c r="C358" s="185" t="s">
        <v>1620</v>
      </c>
      <c r="D358" s="285">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831</v>
      </c>
      <c r="B359" s="204" t="str">
        <f>VLOOKUP(A359,Adr!A:B,2,FALSE)</f>
        <v>Slovenský zväz cyklistiky</v>
      </c>
      <c r="C359" s="185" t="s">
        <v>1621</v>
      </c>
      <c r="D359" s="285">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c r="A360" s="202" t="s">
        <v>831</v>
      </c>
      <c r="B360" s="204" t="str">
        <f>VLOOKUP(A360,Adr!A:B,2,FALSE)</f>
        <v>Slovenský zväz cyklistiky</v>
      </c>
      <c r="C360" s="196" t="s">
        <v>1622</v>
      </c>
      <c r="D360" s="285">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831</v>
      </c>
      <c r="B361" s="204" t="str">
        <f>VLOOKUP(A361,Adr!A:B,2,FALSE)</f>
        <v>Slovenský zväz cyklistiky</v>
      </c>
      <c r="C361" s="185" t="s">
        <v>1623</v>
      </c>
      <c r="D361" s="285">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c r="A362" s="166" t="s">
        <v>831</v>
      </c>
      <c r="B362" s="204" t="str">
        <f>VLOOKUP(A362,Adr!A:B,2,FALSE)</f>
        <v>Slovenský zväz cyklistiky</v>
      </c>
      <c r="C362" s="196" t="s">
        <v>1624</v>
      </c>
      <c r="D362" s="287">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831</v>
      </c>
      <c r="B363" s="204" t="str">
        <f>VLOOKUP(A363,Adr!A:B,2,FALSE)</f>
        <v>Slovenský zväz cyklistiky</v>
      </c>
      <c r="C363" s="185" t="s">
        <v>1625</v>
      </c>
      <c r="D363" s="285">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c r="A364" s="178" t="s">
        <v>831</v>
      </c>
      <c r="B364" s="204" t="str">
        <f>VLOOKUP(A364,Adr!A:B,2,FALSE)</f>
        <v>Slovenský zväz cyklistiky</v>
      </c>
      <c r="C364" s="196" t="s">
        <v>1626</v>
      </c>
      <c r="D364" s="285">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c r="A365" s="202" t="s">
        <v>831</v>
      </c>
      <c r="B365" s="204" t="str">
        <f>VLOOKUP(A365,Adr!A:B,2,FALSE)</f>
        <v>Slovenský zväz cyklistiky</v>
      </c>
      <c r="C365" s="196" t="s">
        <v>1627</v>
      </c>
      <c r="D365" s="287">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831</v>
      </c>
      <c r="B366" s="204" t="str">
        <f>VLOOKUP(A366,Adr!A:B,2,FALSE)</f>
        <v>Slovenský zväz cyklistiky</v>
      </c>
      <c r="C366" s="185" t="s">
        <v>1666</v>
      </c>
      <c r="D366" s="285">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c r="A369" s="202" t="s">
        <v>840</v>
      </c>
      <c r="B369" s="204" t="str">
        <f>VLOOKUP(A369,Adr!A:B,2,FALSE)</f>
        <v>Slovenský zväz dráhového golfu</v>
      </c>
      <c r="C369" s="196" t="s">
        <v>1144</v>
      </c>
      <c r="D369" s="287">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c r="A370" s="198" t="s">
        <v>847</v>
      </c>
      <c r="B370" s="204" t="str">
        <f>VLOOKUP(A370,Adr!A:B,2,FALSE)</f>
        <v>Slovenský zväz florbalu</v>
      </c>
      <c r="C370" s="196" t="s">
        <v>1146</v>
      </c>
      <c r="D370" s="287">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c r="A371" s="198" t="s">
        <v>853</v>
      </c>
      <c r="B371" s="204" t="str">
        <f>VLOOKUP(A371,Adr!A:B,2,FALSE)</f>
        <v>Slovenský zväz hádzanej</v>
      </c>
      <c r="C371" s="185" t="s">
        <v>1148</v>
      </c>
      <c r="D371" s="285">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c r="A372" s="202" t="s">
        <v>1974</v>
      </c>
      <c r="B372" s="204" t="str">
        <f>VLOOKUP(A372,Adr!A:B,2,FALSE)</f>
        <v>Slovenský zväz hasičského športu</v>
      </c>
      <c r="C372" s="185" t="s">
        <v>2234</v>
      </c>
      <c r="D372" s="285">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c r="A374" s="198" t="s">
        <v>1981</v>
      </c>
      <c r="B374" s="204" t="str">
        <f>VLOOKUP(A374,Adr!A:B,2,FALSE)</f>
        <v>Slovenský zväz integrovaného tanca a tanečného športu</v>
      </c>
      <c r="C374" s="196" t="s">
        <v>352</v>
      </c>
      <c r="D374" s="285">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c r="A375" s="166" t="s">
        <v>860</v>
      </c>
      <c r="B375" s="204" t="str">
        <f>VLOOKUP(A375,Adr!A:B,2,FALSE)</f>
        <v>Slovenský zväz jachtingu</v>
      </c>
      <c r="C375" s="196" t="s">
        <v>1150</v>
      </c>
      <c r="D375" s="287">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c r="A376" s="166" t="s">
        <v>860</v>
      </c>
      <c r="B376" s="204" t="str">
        <f>VLOOKUP(A376,Adr!A:B,2,FALSE)</f>
        <v>Slovenský zväz jachtingu</v>
      </c>
      <c r="C376" s="196" t="s">
        <v>1628</v>
      </c>
      <c r="D376" s="287">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867</v>
      </c>
      <c r="B377" s="204" t="str">
        <f>VLOOKUP(A377,Adr!A:B,2,FALSE)</f>
        <v>Slovenský zväz Judo</v>
      </c>
      <c r="C377" s="185" t="s">
        <v>1152</v>
      </c>
      <c r="D377" s="285">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c r="A378" s="202" t="s">
        <v>867</v>
      </c>
      <c r="B378" s="204" t="str">
        <f>VLOOKUP(A378,Adr!A:B,2,FALSE)</f>
        <v>Slovenský zväz Judo</v>
      </c>
      <c r="C378" s="185" t="s">
        <v>1629</v>
      </c>
      <c r="D378" s="285">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c r="A379" s="198" t="s">
        <v>867</v>
      </c>
      <c r="B379" s="204" t="str">
        <f>VLOOKUP(A379,Adr!A:B,2,FALSE)</f>
        <v>Slovenský zväz Judo</v>
      </c>
      <c r="C379" s="196" t="s">
        <v>1630</v>
      </c>
      <c r="D379" s="287">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867</v>
      </c>
      <c r="B380" s="204" t="str">
        <f>VLOOKUP(A380,Adr!A:B,2,FALSE)</f>
        <v>Slovenský zväz Judo</v>
      </c>
      <c r="C380" s="169" t="s">
        <v>1631</v>
      </c>
      <c r="D380" s="286">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867</v>
      </c>
      <c r="B381" s="204" t="str">
        <f>VLOOKUP(A381,Adr!A:B,2,FALSE)</f>
        <v>Slovenský zväz Judo</v>
      </c>
      <c r="C381" s="185" t="s">
        <v>1632</v>
      </c>
      <c r="D381" s="285">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c r="A382" s="178" t="s">
        <v>867</v>
      </c>
      <c r="B382" s="204" t="str">
        <f>VLOOKUP(A382,Adr!A:B,2,FALSE)</f>
        <v>Slovenský zväz Judo</v>
      </c>
      <c r="C382" s="196" t="s">
        <v>1633</v>
      </c>
      <c r="D382" s="287">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867</v>
      </c>
      <c r="B383" s="204" t="str">
        <f>VLOOKUP(A383,Adr!A:B,2,FALSE)</f>
        <v>Slovenský zväz Judo</v>
      </c>
      <c r="C383" s="185" t="s">
        <v>1634</v>
      </c>
      <c r="D383" s="285">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873</v>
      </c>
      <c r="B385" s="204" t="str">
        <f>VLOOKUP(A385,Adr!A:B,2,FALSE)</f>
        <v>Slovenský Zväz Karate</v>
      </c>
      <c r="C385" s="169" t="s">
        <v>1154</v>
      </c>
      <c r="D385" s="286">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c r="A386" s="198" t="s">
        <v>873</v>
      </c>
      <c r="B386" s="204" t="str">
        <f>VLOOKUP(A386,Adr!A:B,2,FALSE)</f>
        <v>Slovenský Zväz Karate</v>
      </c>
      <c r="C386" s="169" t="s">
        <v>1477</v>
      </c>
      <c r="D386" s="286">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873</v>
      </c>
      <c r="B387" s="204" t="str">
        <f>VLOOKUP(A387,Adr!A:B,2,FALSE)</f>
        <v>Slovenský Zväz Karate</v>
      </c>
      <c r="C387" s="185" t="s">
        <v>1635</v>
      </c>
      <c r="D387" s="285">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c r="A388" s="166" t="s">
        <v>873</v>
      </c>
      <c r="B388" s="204" t="str">
        <f>VLOOKUP(A388,Adr!A:B,2,FALSE)</f>
        <v>Slovenský Zväz Karate</v>
      </c>
      <c r="C388" s="196" t="s">
        <v>2988</v>
      </c>
      <c r="D388" s="287">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c r="A389" s="202" t="s">
        <v>873</v>
      </c>
      <c r="B389" s="204" t="str">
        <f>VLOOKUP(A389,Adr!A:B,2,FALSE)</f>
        <v>Slovenský Zväz Karate</v>
      </c>
      <c r="C389" s="196" t="s">
        <v>2214</v>
      </c>
      <c r="D389" s="285">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880</v>
      </c>
      <c r="B390" s="204" t="str">
        <f>VLOOKUP(A390,Adr!A:B,2,FALSE)</f>
        <v>Slovenský zväz kickboxu</v>
      </c>
      <c r="C390" s="169" t="s">
        <v>1156</v>
      </c>
      <c r="D390" s="286">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c r="A391" s="182" t="s">
        <v>880</v>
      </c>
      <c r="B391" s="204" t="str">
        <f>VLOOKUP(A391,Adr!A:B,2,FALSE)</f>
        <v>Slovenský zväz kickboxu</v>
      </c>
      <c r="C391" s="185" t="s">
        <v>1636</v>
      </c>
      <c r="D391" s="285">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c r="A392" s="166" t="s">
        <v>880</v>
      </c>
      <c r="B392" s="204" t="str">
        <f>VLOOKUP(A392,Adr!A:B,2,FALSE)</f>
        <v>Slovenský zväz kickboxu</v>
      </c>
      <c r="C392" s="196" t="s">
        <v>1637</v>
      </c>
      <c r="D392" s="287">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c r="A393" s="166" t="s">
        <v>880</v>
      </c>
      <c r="B393" s="204" t="str">
        <f>VLOOKUP(A393,Adr!A:B,2,FALSE)</f>
        <v>Slovenský zväz kickboxu</v>
      </c>
      <c r="C393" s="197" t="s">
        <v>2236</v>
      </c>
      <c r="D393" s="288">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c r="A394" s="202" t="s">
        <v>880</v>
      </c>
      <c r="B394" s="204" t="str">
        <f>VLOOKUP(A394,Adr!A:B,2,FALSE)</f>
        <v>Slovenský zväz kickboxu</v>
      </c>
      <c r="C394" s="196" t="s">
        <v>2215</v>
      </c>
      <c r="D394" s="285">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885</v>
      </c>
      <c r="B395" s="204" t="str">
        <f>VLOOKUP(A395,Adr!A:B,2,FALSE)</f>
        <v>Slovenský zväz ľadového hokeja</v>
      </c>
      <c r="C395" s="185" t="s">
        <v>1158</v>
      </c>
      <c r="D395" s="286">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c r="A396" s="166" t="s">
        <v>1992</v>
      </c>
      <c r="B396" s="204" t="str">
        <f>VLOOKUP(A396,Adr!A:B,2,FALSE)</f>
        <v>Slovenský zväz malého futbalu</v>
      </c>
      <c r="C396" s="196" t="s">
        <v>352</v>
      </c>
      <c r="D396" s="287">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c r="A397" s="166" t="s">
        <v>893</v>
      </c>
      <c r="B397" s="204" t="str">
        <f>VLOOKUP(A397,Adr!A:B,2,FALSE)</f>
        <v>Slovenský zväz moderného päťboja</v>
      </c>
      <c r="C397" s="196" t="s">
        <v>1160</v>
      </c>
      <c r="D397" s="287">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c r="A398" s="166" t="s">
        <v>900</v>
      </c>
      <c r="B398" s="204" t="str">
        <f>VLOOKUP(A398,Adr!A:B,2,FALSE)</f>
        <v>Slovenský zväz orientačných športov</v>
      </c>
      <c r="C398" s="185" t="s">
        <v>1162</v>
      </c>
      <c r="D398" s="285">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c r="A399" s="198" t="s">
        <v>907</v>
      </c>
      <c r="B399" s="204" t="str">
        <f>VLOOKUP(A399,Adr!A:B,2,FALSE)</f>
        <v>Slovenský zväz pozemného hokeja</v>
      </c>
      <c r="C399" s="185" t="s">
        <v>1164</v>
      </c>
      <c r="D399" s="285">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c r="A400" s="182" t="s">
        <v>915</v>
      </c>
      <c r="B400" s="204" t="str">
        <f>VLOOKUP(A400,Adr!A:B,2,FALSE)</f>
        <v>Slovenský zväz psích záprahov</v>
      </c>
      <c r="C400" s="185" t="s">
        <v>1166</v>
      </c>
      <c r="D400" s="285">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c r="A401" s="166" t="s">
        <v>1999</v>
      </c>
      <c r="B401" s="204" t="str">
        <f>VLOOKUP(A401,Adr!A:B,2,FALSE)</f>
        <v>Slovenský zväz rádioamatérov</v>
      </c>
      <c r="C401" s="197" t="s">
        <v>2234</v>
      </c>
      <c r="D401" s="288">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924</v>
      </c>
      <c r="B402" s="204" t="str">
        <f>VLOOKUP(A402,Adr!A:B,2,FALSE)</f>
        <v>Slovenský zväz rybolovnej techniky</v>
      </c>
      <c r="C402" s="185" t="s">
        <v>1168</v>
      </c>
      <c r="D402" s="285">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c r="A403" s="182" t="s">
        <v>932</v>
      </c>
      <c r="B403" s="204" t="str">
        <f>VLOOKUP(A403,Adr!A:B,2,FALSE)</f>
        <v>Slovenský zväz sánkarov</v>
      </c>
      <c r="C403" s="185" t="s">
        <v>1170</v>
      </c>
      <c r="D403" s="285">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c r="A404" s="166" t="s">
        <v>932</v>
      </c>
      <c r="B404" s="204" t="str">
        <f>VLOOKUP(A404,Adr!A:B,2,FALSE)</f>
        <v>Slovenský zväz sánkarov</v>
      </c>
      <c r="C404" s="196" t="s">
        <v>2184</v>
      </c>
      <c r="D404" s="287">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932</v>
      </c>
      <c r="B405" s="204" t="str">
        <f>VLOOKUP(A405,Adr!A:B,2,FALSE)</f>
        <v>Slovenský zväz sánkarov</v>
      </c>
      <c r="C405" s="185" t="s">
        <v>2185</v>
      </c>
      <c r="D405" s="285">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932</v>
      </c>
      <c r="B406" s="204" t="str">
        <f>VLOOKUP(A406,Adr!A:B,2,FALSE)</f>
        <v>Slovenský zväz sánkarov</v>
      </c>
      <c r="C406" s="185" t="s">
        <v>2186</v>
      </c>
      <c r="D406" s="285">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1446</v>
      </c>
      <c r="B407" s="204" t="str">
        <f>VLOOKUP(A407,Adr!A:B,2,FALSE)</f>
        <v>Slovenský zväz športovcov s mentálnym postihnutím</v>
      </c>
      <c r="C407" s="185" t="s">
        <v>1467</v>
      </c>
      <c r="D407" s="285">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941</v>
      </c>
      <c r="B408" s="204" t="str">
        <f>VLOOKUP(A408,Adr!A:B,2,FALSE)</f>
        <v>Slovenský zväz športového ju-jitsu</v>
      </c>
      <c r="C408" s="185" t="s">
        <v>1172</v>
      </c>
      <c r="D408" s="285">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c r="A409" s="182" t="s">
        <v>950</v>
      </c>
      <c r="B409" s="204" t="str">
        <f>VLOOKUP(A409,Adr!A:B,2,FALSE)</f>
        <v>Slovenský zväz športového rybolovu</v>
      </c>
      <c r="C409" s="185" t="s">
        <v>1174</v>
      </c>
      <c r="D409" s="285">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c r="A410" s="198" t="s">
        <v>2008</v>
      </c>
      <c r="B410" s="204" t="str">
        <f>VLOOKUP(A410,Adr!A:B,2,FALSE)</f>
        <v>Slovenský zväz Taekwon-Do ITF</v>
      </c>
      <c r="C410" s="185" t="s">
        <v>352</v>
      </c>
      <c r="D410" s="285">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958</v>
      </c>
      <c r="B411" s="204" t="str">
        <f>VLOOKUP(A411,Adr!A:B,2,FALSE)</f>
        <v>Slovenský zväz tanečných športov</v>
      </c>
      <c r="C411" s="185" t="s">
        <v>1176</v>
      </c>
      <c r="D411" s="285">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c r="A412" s="198" t="s">
        <v>1452</v>
      </c>
      <c r="B412" s="204" t="str">
        <f>VLOOKUP(A412,Adr!A:B,2,FALSE)</f>
        <v>Slovenský zväz telesne postihnutých športovcov</v>
      </c>
      <c r="C412" s="169" t="s">
        <v>1468</v>
      </c>
      <c r="D412" s="286">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1452</v>
      </c>
      <c r="B413" s="204" t="str">
        <f>VLOOKUP(A413,Adr!A:B,2,FALSE)</f>
        <v>Slovenský zväz telesne postihnutých športovcov</v>
      </c>
      <c r="C413" s="185" t="s">
        <v>1638</v>
      </c>
      <c r="D413" s="285">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c r="A414" s="166" t="s">
        <v>1452</v>
      </c>
      <c r="B414" s="204" t="str">
        <f>VLOOKUP(A414,Adr!A:B,2,FALSE)</f>
        <v>Slovenský zväz telesne postihnutých športovcov</v>
      </c>
      <c r="C414" s="197" t="s">
        <v>1639</v>
      </c>
      <c r="D414" s="288">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c r="A415" s="166" t="s">
        <v>1452</v>
      </c>
      <c r="B415" s="204" t="str">
        <f>VLOOKUP(A415,Adr!A:B,2,FALSE)</f>
        <v>Slovenský zväz telesne postihnutých športovcov</v>
      </c>
      <c r="C415" s="196" t="s">
        <v>1640</v>
      </c>
      <c r="D415" s="287">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1452</v>
      </c>
      <c r="B416" s="204" t="str">
        <f>VLOOKUP(A416,Adr!A:B,2,FALSE)</f>
        <v>Slovenský zväz telesne postihnutých športovcov</v>
      </c>
      <c r="C416" s="185" t="s">
        <v>1641</v>
      </c>
      <c r="D416" s="285">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c r="A417" s="166" t="s">
        <v>1452</v>
      </c>
      <c r="B417" s="204" t="str">
        <f>VLOOKUP(A417,Adr!A:B,2,FALSE)</f>
        <v>Slovenský zväz telesne postihnutých športovcov</v>
      </c>
      <c r="C417" s="196" t="s">
        <v>2187</v>
      </c>
      <c r="D417" s="285">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c r="A418" s="202" t="s">
        <v>1452</v>
      </c>
      <c r="B418" s="204" t="str">
        <f>VLOOKUP(A418,Adr!A:B,2,FALSE)</f>
        <v>Slovenský zväz telesne postihnutých športovcov</v>
      </c>
      <c r="C418" s="190" t="s">
        <v>2188</v>
      </c>
      <c r="D418" s="286">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1452</v>
      </c>
      <c r="B419" s="204" t="str">
        <f>VLOOKUP(A419,Adr!A:B,2,FALSE)</f>
        <v>Slovenský zväz telesne postihnutých športovcov</v>
      </c>
      <c r="C419" s="185" t="s">
        <v>2189</v>
      </c>
      <c r="D419" s="285">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c r="A420" s="166" t="s">
        <v>1452</v>
      </c>
      <c r="B420" s="204" t="str">
        <f>VLOOKUP(A420,Adr!A:B,2,FALSE)</f>
        <v>Slovenský zväz telesne postihnutých športovcov</v>
      </c>
      <c r="C420" s="196" t="s">
        <v>1642</v>
      </c>
      <c r="D420" s="287">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c r="A421" s="166" t="s">
        <v>1452</v>
      </c>
      <c r="B421" s="204" t="str">
        <f>VLOOKUP(A421,Adr!A:B,2,FALSE)</f>
        <v>Slovenský zväz telesne postihnutých športovcov</v>
      </c>
      <c r="C421" s="196" t="s">
        <v>1643</v>
      </c>
      <c r="D421" s="287">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1452</v>
      </c>
      <c r="B422" s="204" t="str">
        <f>VLOOKUP(A422,Adr!A:B,2,FALSE)</f>
        <v>Slovenský zväz telesne postihnutých športovcov</v>
      </c>
      <c r="C422" s="185" t="s">
        <v>1644</v>
      </c>
      <c r="D422" s="285">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1452</v>
      </c>
      <c r="B423" s="204" t="str">
        <f>VLOOKUP(A423,Adr!A:B,2,FALSE)</f>
        <v>Slovenský zväz telesne postihnutých športovcov</v>
      </c>
      <c r="C423" s="185" t="s">
        <v>1645</v>
      </c>
      <c r="D423" s="285">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c r="A424" s="198" t="s">
        <v>1452</v>
      </c>
      <c r="B424" s="204" t="str">
        <f>VLOOKUP(A424,Adr!A:B,2,FALSE)</f>
        <v>Slovenský zväz telesne postihnutých športovcov</v>
      </c>
      <c r="C424" s="196" t="s">
        <v>1646</v>
      </c>
      <c r="D424" s="287">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1452</v>
      </c>
      <c r="B425" s="204" t="str">
        <f>VLOOKUP(A425,Adr!A:B,2,FALSE)</f>
        <v>Slovenský zväz telesne postihnutých športovcov</v>
      </c>
      <c r="C425" s="185" t="s">
        <v>1647</v>
      </c>
      <c r="D425" s="285">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1452</v>
      </c>
      <c r="B426" s="204" t="str">
        <f>VLOOKUP(A426,Adr!A:B,2,FALSE)</f>
        <v>Slovenský zväz telesne postihnutých športovcov</v>
      </c>
      <c r="C426" s="185" t="s">
        <v>1648</v>
      </c>
      <c r="D426" s="287">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c r="A427" s="198" t="s">
        <v>1452</v>
      </c>
      <c r="B427" s="204" t="str">
        <f>VLOOKUP(A427,Adr!A:B,2,FALSE)</f>
        <v>Slovenský zväz telesne postihnutých športovcov</v>
      </c>
      <c r="C427" s="196" t="s">
        <v>2190</v>
      </c>
      <c r="D427" s="285">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c r="A428" s="166" t="s">
        <v>1452</v>
      </c>
      <c r="B428" s="204" t="str">
        <f>VLOOKUP(A428,Adr!A:B,2,FALSE)</f>
        <v>Slovenský zväz telesne postihnutých športovcov</v>
      </c>
      <c r="C428" s="190" t="s">
        <v>1649</v>
      </c>
      <c r="D428" s="286">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1452</v>
      </c>
      <c r="B429" s="204" t="str">
        <f>VLOOKUP(A429,Adr!A:B,2,FALSE)</f>
        <v>Slovenský zväz telesne postihnutých športovcov</v>
      </c>
      <c r="C429" s="185" t="s">
        <v>1650</v>
      </c>
      <c r="D429" s="285">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c r="A430" s="182" t="s">
        <v>1452</v>
      </c>
      <c r="B430" s="204" t="str">
        <f>VLOOKUP(A430,Adr!A:B,2,FALSE)</f>
        <v>Slovenský zväz telesne postihnutých športovcov</v>
      </c>
      <c r="C430" s="196" t="s">
        <v>1651</v>
      </c>
      <c r="D430" s="285">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c r="A431" s="202" t="s">
        <v>1452</v>
      </c>
      <c r="B431" s="204" t="str">
        <f>VLOOKUP(A431,Adr!A:B,2,FALSE)</f>
        <v>Slovenský zväz telesne postihnutých športovcov</v>
      </c>
      <c r="C431" s="196" t="s">
        <v>1652</v>
      </c>
      <c r="D431" s="286">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c r="A432" s="166" t="s">
        <v>1452</v>
      </c>
      <c r="B432" s="204" t="str">
        <f>VLOOKUP(A432,Adr!A:B,2,FALSE)</f>
        <v>Slovenský zväz telesne postihnutých športovcov</v>
      </c>
      <c r="C432" s="196" t="s">
        <v>2191</v>
      </c>
      <c r="D432" s="287">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c r="A433" s="198" t="s">
        <v>1452</v>
      </c>
      <c r="B433" s="204" t="str">
        <f>VLOOKUP(A433,Adr!A:B,2,FALSE)</f>
        <v>Slovenský zväz telesne postihnutých športovcov</v>
      </c>
      <c r="C433" s="190" t="s">
        <v>1653</v>
      </c>
      <c r="D433" s="286">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c r="A434" s="202" t="s">
        <v>1452</v>
      </c>
      <c r="B434" s="204" t="str">
        <f>VLOOKUP(A434,Adr!A:B,2,FALSE)</f>
        <v>Slovenský zväz telesne postihnutých športovcov</v>
      </c>
      <c r="C434" s="190" t="s">
        <v>1654</v>
      </c>
      <c r="D434" s="286">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c r="A435" s="198" t="s">
        <v>1452</v>
      </c>
      <c r="B435" s="204" t="str">
        <f>VLOOKUP(A435,Adr!A:B,2,FALSE)</f>
        <v>Slovenský zväz telesne postihnutých športovcov</v>
      </c>
      <c r="C435" s="196" t="s">
        <v>1655</v>
      </c>
      <c r="D435" s="285">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c r="A436" s="182" t="s">
        <v>1452</v>
      </c>
      <c r="B436" s="204" t="str">
        <f>VLOOKUP(A436,Adr!A:B,2,FALSE)</f>
        <v>Slovenský zväz telesne postihnutých športovcov</v>
      </c>
      <c r="C436" s="196" t="s">
        <v>1656</v>
      </c>
      <c r="D436" s="285">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1452</v>
      </c>
      <c r="B437" s="204" t="str">
        <f>VLOOKUP(A437,Adr!A:B,2,FALSE)</f>
        <v>Slovenský zväz telesne postihnutých športovcov</v>
      </c>
      <c r="C437" s="185" t="s">
        <v>2216</v>
      </c>
      <c r="D437" s="285">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964</v>
      </c>
      <c r="B438" s="204" t="str">
        <f>VLOOKUP(A438,Adr!A:B,2,FALSE)</f>
        <v>Slovenský zväz vodného lyžovania a wakeboardingu</v>
      </c>
      <c r="C438" s="185" t="s">
        <v>1178</v>
      </c>
      <c r="D438" s="285">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c r="A439" s="202" t="s">
        <v>971</v>
      </c>
      <c r="B439" s="204" t="str">
        <f>VLOOKUP(A439,Adr!A:B,2,FALSE)</f>
        <v>Slovenský zväz vodného motorizmu</v>
      </c>
      <c r="C439" s="185" t="s">
        <v>1180</v>
      </c>
      <c r="D439" s="285">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c r="A440" s="202" t="s">
        <v>971</v>
      </c>
      <c r="B440" s="204" t="str">
        <f>VLOOKUP(A440,Adr!A:B,2,FALSE)</f>
        <v>Slovenský zväz vodného motorizmu</v>
      </c>
      <c r="C440" s="185" t="s">
        <v>1657</v>
      </c>
      <c r="D440" s="285">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979</v>
      </c>
      <c r="B441" s="204" t="str">
        <f>VLOOKUP(A441,Adr!A:B,2,FALSE)</f>
        <v>Slovenský zväz vzpierania</v>
      </c>
      <c r="C441" s="185" t="s">
        <v>1182</v>
      </c>
      <c r="D441" s="285">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c r="A442" s="198" t="s">
        <v>2018</v>
      </c>
      <c r="B442" s="204" t="str">
        <f>VLOOKUP(A442,Adr!A:B,2,FALSE)</f>
        <v>Sokolská únia Slovenska</v>
      </c>
      <c r="C442" s="169" t="s">
        <v>2230</v>
      </c>
      <c r="D442" s="286">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c r="A443" s="166" t="s">
        <v>2725</v>
      </c>
      <c r="B443" s="204" t="str">
        <f>VLOOKUP(A443,Adr!A:B,2,FALSE)</f>
        <v>SPARTAK MYJAVA a. s.</v>
      </c>
      <c r="C443" s="196" t="s">
        <v>350</v>
      </c>
      <c r="D443" s="287">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2745</v>
      </c>
      <c r="B445" s="204" t="str">
        <f>VLOOKUP(A445,Adr!A:B,2,FALSE)</f>
        <v>Spoločenstvo detí a mládeže (SDM) Domino</v>
      </c>
      <c r="C445" s="185" t="s">
        <v>2989</v>
      </c>
      <c r="D445" s="285">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c r="A447" s="166" t="s">
        <v>2037</v>
      </c>
      <c r="B447" s="204" t="str">
        <f>VLOOKUP(A447,Adr!A:B,2,FALSE)</f>
        <v>ST Relax</v>
      </c>
      <c r="C447" s="196" t="s">
        <v>2217</v>
      </c>
      <c r="D447" s="287">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2237</v>
      </c>
      <c r="B448" s="204" t="str">
        <f>VLOOKUP(A448,Adr!A:B,2,FALSE)</f>
        <v>ŠK Hargašova Záhorská Bystrica</v>
      </c>
      <c r="C448" s="185" t="s">
        <v>2245</v>
      </c>
      <c r="D448" s="285">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2760</v>
      </c>
      <c r="B449" s="204" t="str">
        <f>VLOOKUP(A449,Adr!A:B,2,FALSE)</f>
        <v>ŠK Hornets Košice – mládež o.z.</v>
      </c>
      <c r="C449" s="185" t="s">
        <v>2989</v>
      </c>
      <c r="D449" s="285">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2767</v>
      </c>
      <c r="B450" s="204" t="str">
        <f>VLOOKUP(A450,Adr!A:B,2,FALSE)</f>
        <v>ŠK JUVENTA Bratislava</v>
      </c>
      <c r="C450" s="169" t="s">
        <v>2989</v>
      </c>
      <c r="D450" s="286">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2774</v>
      </c>
      <c r="B451" s="204" t="str">
        <f>VLOOKUP(A451,Adr!A:B,2,FALSE)</f>
        <v>ŠK JUVENTA Žilina, o. z.</v>
      </c>
      <c r="C451" s="185" t="s">
        <v>2989</v>
      </c>
      <c r="D451" s="285">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2786</v>
      </c>
      <c r="B453" s="204" t="str">
        <f>VLOOKUP(A453,Adr!A:B,2,FALSE)</f>
        <v>Školský športový klub Bernolákova 16 Košice</v>
      </c>
      <c r="C453" s="185" t="s">
        <v>350</v>
      </c>
      <c r="D453" s="285">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1459</v>
      </c>
      <c r="B454" s="204" t="str">
        <f>VLOOKUP(A454,Adr!A:B,2,FALSE)</f>
        <v>Špeciálne olympiády Slovensko</v>
      </c>
      <c r="C454" s="169" t="s">
        <v>1467</v>
      </c>
      <c r="D454" s="286">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c r="A458" s="202" t="s">
        <v>2820</v>
      </c>
      <c r="B458" s="204" t="str">
        <f>VLOOKUP(A458,Adr!A:B,2,FALSE)</f>
        <v>Športový klub GrandSport</v>
      </c>
      <c r="C458" s="196" t="s">
        <v>2989</v>
      </c>
      <c r="D458" s="285">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2828</v>
      </c>
      <c r="B459" s="204" t="str">
        <f>VLOOKUP(A459,Adr!A:B,2,FALSE)</f>
        <v>Športový klub HANGAIR o.z.</v>
      </c>
      <c r="C459" s="185" t="s">
        <v>2989</v>
      </c>
      <c r="D459" s="287">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c r="A460" s="166" t="s">
        <v>2836</v>
      </c>
      <c r="B460" s="204" t="str">
        <f>VLOOKUP(A460,Adr!A:B,2,FALSE)</f>
        <v>Športový klub Imet squash klub</v>
      </c>
      <c r="C460" s="196" t="s">
        <v>2989</v>
      </c>
      <c r="D460" s="285">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2843</v>
      </c>
      <c r="B461" s="204" t="str">
        <f>VLOOKUP(A461,Adr!A:B,2,FALSE)</f>
        <v>Športový klub obce Tvrdošovce</v>
      </c>
      <c r="C461" s="169" t="s">
        <v>350</v>
      </c>
      <c r="D461" s="286">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2043</v>
      </c>
      <c r="B462" s="204" t="str">
        <f>VLOOKUP(A462,Adr!A:B,2,FALSE)</f>
        <v>Športový klub polície - ILYO Taekwondo Košice</v>
      </c>
      <c r="C462" s="185" t="s">
        <v>2989</v>
      </c>
      <c r="D462" s="285">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2043</v>
      </c>
      <c r="B463" s="204" t="str">
        <f>VLOOKUP(A463,Adr!A:B,2,FALSE)</f>
        <v>Športový klub polície - ILYO Taekwondo Košice</v>
      </c>
      <c r="C463" s="185" t="s">
        <v>2218</v>
      </c>
      <c r="D463" s="287">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2852</v>
      </c>
      <c r="B464" s="204" t="str">
        <f>VLOOKUP(A464,Adr!A:B,2,FALSE)</f>
        <v>Športový klub Real team Trenčín, o.z.</v>
      </c>
      <c r="C464" s="169" t="s">
        <v>2989</v>
      </c>
      <c r="D464" s="286">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2050</v>
      </c>
      <c r="B466" s="204" t="str">
        <f>VLOOKUP(A466,Adr!A:B,2,FALSE)</f>
        <v>Športový klub ZEMPLÍN Michalovce - oddiel Judo, o.z.</v>
      </c>
      <c r="C466" s="185" t="s">
        <v>2989</v>
      </c>
      <c r="D466" s="285">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c r="A467" s="166" t="s">
        <v>2050</v>
      </c>
      <c r="B467" s="204" t="str">
        <f>VLOOKUP(A467,Adr!A:B,2,FALSE)</f>
        <v>Športový klub ZEMPLÍN Michalovce - oddiel Judo, o.z.</v>
      </c>
      <c r="C467" s="196" t="s">
        <v>2219</v>
      </c>
      <c r="D467" s="287">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2057</v>
      </c>
      <c r="B470" s="204" t="str">
        <f>VLOOKUP(A470,Adr!A:B,2,FALSE)</f>
        <v>TANEČNÉ CENTRUM CHARIZMA</v>
      </c>
      <c r="C470" s="185" t="s">
        <v>2220</v>
      </c>
      <c r="D470" s="285">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c r="A471" s="202" t="s">
        <v>2066</v>
      </c>
      <c r="B471" s="204" t="str">
        <f>VLOOKUP(A471,Adr!A:B,2,FALSE)</f>
        <v>TANEČNO ŠPORTOVÝ KLUB M+M BRATISLAVA pri ZŠ Ostredková</v>
      </c>
      <c r="C471" s="190" t="s">
        <v>2221</v>
      </c>
      <c r="D471" s="286">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2883</v>
      </c>
      <c r="B472" s="204" t="str">
        <f>VLOOKUP(A472,Adr!A:B,2,FALSE)</f>
        <v>Tanečný klub Jessy Vavrišovo</v>
      </c>
      <c r="C472" s="169" t="s">
        <v>2989</v>
      </c>
      <c r="D472" s="286">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2892</v>
      </c>
      <c r="B473" s="204" t="str">
        <f>VLOOKUP(A473,Adr!A:B,2,FALSE)</f>
        <v>Tanečný klub JUMPING</v>
      </c>
      <c r="C473" s="185" t="s">
        <v>2989</v>
      </c>
      <c r="D473" s="285">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c r="A474" s="166" t="s">
        <v>2901</v>
      </c>
      <c r="B474" s="204" t="str">
        <f>VLOOKUP(A474,Adr!A:B,2,FALSE)</f>
        <v>Telovýchovná jednota - Športové kluby Krupina</v>
      </c>
      <c r="C474" s="196" t="s">
        <v>2989</v>
      </c>
      <c r="D474" s="287">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2073</v>
      </c>
      <c r="B475" s="204" t="str">
        <f>VLOOKUP(A475,Adr!A:B,2,FALSE)</f>
        <v>Telovýchovná jednota DRUŽBA PIEŠŤANY</v>
      </c>
      <c r="C475" s="185" t="s">
        <v>2222</v>
      </c>
      <c r="D475" s="285">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c r="A477" s="166" t="s">
        <v>2081</v>
      </c>
      <c r="B477" s="204" t="str">
        <f>VLOOKUP(A477,Adr!A:B,2,FALSE)</f>
        <v>Telovýchovná jednota Nižná</v>
      </c>
      <c r="C477" s="196" t="s">
        <v>2223</v>
      </c>
      <c r="D477" s="287">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c r="A478" s="202" t="s">
        <v>2091</v>
      </c>
      <c r="B478" s="204" t="str">
        <f>VLOOKUP(A478,Adr!A:B,2,FALSE)</f>
        <v>Telovýchovná jednota Nohejbalový klub Zalužice</v>
      </c>
      <c r="C478" s="196" t="s">
        <v>2224</v>
      </c>
      <c r="D478" s="286">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c r="A479" s="202" t="s">
        <v>2100</v>
      </c>
      <c r="B479" s="204" t="str">
        <f>VLOOKUP(A479,Adr!A:B,2,FALSE)</f>
        <v>Telovýchovná jednota Roháče Zuberec</v>
      </c>
      <c r="C479" s="196" t="s">
        <v>2225</v>
      </c>
      <c r="D479" s="287">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2925</v>
      </c>
      <c r="B481" s="204" t="str">
        <f>VLOOKUP(A481,Adr!A:B,2,FALSE)</f>
        <v>Telovýchovná jednota Sokol Ilava</v>
      </c>
      <c r="C481" s="169" t="s">
        <v>2989</v>
      </c>
      <c r="D481" s="286">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c r="A482" s="166" t="s">
        <v>2110</v>
      </c>
      <c r="B482" s="204" t="str">
        <f>VLOOKUP(A482,Adr!A:B,2,FALSE)</f>
        <v>Telovýchovná jednota Športový klub Podbiel</v>
      </c>
      <c r="C482" s="197" t="s">
        <v>2226</v>
      </c>
      <c r="D482" s="288">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2117</v>
      </c>
      <c r="B483" s="204" t="str">
        <f>VLOOKUP(A483,Adr!A:B,2,FALSE)</f>
        <v>Telovýchovná jednota Štart, sekcia nevidiacich a slabozrakých športovcov Slovenska 054 01 Levoča</v>
      </c>
      <c r="C483" s="185" t="s">
        <v>2227</v>
      </c>
      <c r="D483" s="285">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2939</v>
      </c>
      <c r="B484" s="204" t="str">
        <f>VLOOKUP(A484,Adr!A:B,2,FALSE)</f>
        <v>Tenisový klub Hriňová</v>
      </c>
      <c r="C484" s="169" t="s">
        <v>2989</v>
      </c>
      <c r="D484" s="286">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985</v>
      </c>
      <c r="B485" s="204" t="str">
        <f>VLOOKUP(A485,Adr!A:B,2,FALSE)</f>
        <v>Teqballová federácia Slovensko</v>
      </c>
      <c r="C485" s="185" t="s">
        <v>1184</v>
      </c>
      <c r="D485" s="285">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c r="A486" s="202" t="s">
        <v>2127</v>
      </c>
      <c r="B486" s="204" t="str">
        <f>VLOOKUP(A486,Adr!A:B,2,FALSE)</f>
        <v>Trinity Triathlon Team</v>
      </c>
      <c r="C486" s="196" t="s">
        <v>2228</v>
      </c>
      <c r="D486" s="287">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2133</v>
      </c>
      <c r="B487" s="204" t="str">
        <f>VLOOKUP(A487,Adr!A:B,2,FALSE)</f>
        <v>University Spartacus</v>
      </c>
      <c r="C487" s="185" t="s">
        <v>2157</v>
      </c>
      <c r="D487" s="287">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c r="A488" s="198" t="s">
        <v>2949</v>
      </c>
      <c r="B488" s="204" t="str">
        <f>VLOOKUP(A488,Adr!A:B,2,FALSE)</f>
        <v>Volejbalový klub Rachmaninka Liptovský Mikuláš</v>
      </c>
      <c r="C488" s="196" t="s">
        <v>2989</v>
      </c>
      <c r="D488" s="287">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2958</v>
      </c>
      <c r="B489" s="204" t="str">
        <f>VLOOKUP(A489,Adr!A:B,2,FALSE)</f>
        <v>Volejbalový klub Slávia UK Bratislava, o.z.</v>
      </c>
      <c r="C489" s="185" t="s">
        <v>2989</v>
      </c>
      <c r="D489" s="285">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2965</v>
      </c>
      <c r="B490" s="204" t="str">
        <f>VLOOKUP(A490,Adr!A:B,2,FALSE)</f>
        <v>Volejbalový oddiel Hit Trnava</v>
      </c>
      <c r="C490" s="169" t="s">
        <v>2989</v>
      </c>
      <c r="D490" s="286">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c r="A491" s="198" t="s">
        <v>2139</v>
      </c>
      <c r="B491" s="204" t="str">
        <f>VLOOKUP(A491,Adr!A:B,2,FALSE)</f>
        <v>Zápasnícky klub Baník Prievidza, o. z.</v>
      </c>
      <c r="C491" s="196" t="s">
        <v>2229</v>
      </c>
      <c r="D491" s="285">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2972</v>
      </c>
      <c r="B492" s="204" t="str">
        <f>VLOOKUP(A492,Adr!A:B,2,FALSE)</f>
        <v>Zápasnícky klub Dunajská Streda, o.z.</v>
      </c>
      <c r="C492" s="185" t="s">
        <v>2989</v>
      </c>
      <c r="D492" s="285">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992</v>
      </c>
      <c r="B493" s="204" t="str">
        <f>VLOOKUP(A493,Adr!A:B,2,FALSE)</f>
        <v>Združenie šípkarských organizácií</v>
      </c>
      <c r="C493" s="185" t="s">
        <v>1186</v>
      </c>
      <c r="D493" s="285">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c r="A494" s="166" t="s">
        <v>998</v>
      </c>
      <c r="B494" s="204" t="str">
        <f>VLOOKUP(A494,Adr!A:B,2,FALSE)</f>
        <v>Zväz potápačov Slovenska</v>
      </c>
      <c r="C494" s="196" t="s">
        <v>1188</v>
      </c>
      <c r="D494" s="285">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c r="A495" s="202" t="s">
        <v>998</v>
      </c>
      <c r="B495" s="204" t="str">
        <f>VLOOKUP(A495,Adr!A:B,2,FALSE)</f>
        <v>Zväz potápačov Slovenska</v>
      </c>
      <c r="C495" s="197" t="s">
        <v>1658</v>
      </c>
      <c r="D495" s="288">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c r="A496" s="202" t="s">
        <v>1005</v>
      </c>
      <c r="B496" s="204" t="str">
        <f>VLOOKUP(A496,Adr!A:B,2,FALSE)</f>
        <v>Zväz slovenského kolieskového korčuľovania</v>
      </c>
      <c r="C496" s="196" t="s">
        <v>1190</v>
      </c>
      <c r="D496" s="287">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c r="A497" s="166" t="s">
        <v>1005</v>
      </c>
      <c r="B497" s="204" t="str">
        <f>VLOOKUP(A497,Adr!A:B,2,FALSE)</f>
        <v>Zväz slovenského kolieskového korčuľovania</v>
      </c>
      <c r="C497" s="196" t="s">
        <v>1659</v>
      </c>
      <c r="D497" s="287">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1012</v>
      </c>
      <c r="B498" s="204" t="str">
        <f>VLOOKUP(A498,Adr!A:B,2,FALSE)</f>
        <v>Zväz slovenského lyžovania</v>
      </c>
      <c r="C498" s="185" t="s">
        <v>1192</v>
      </c>
      <c r="D498" s="285">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c r="A499" s="198" t="s">
        <v>1012</v>
      </c>
      <c r="B499" s="204" t="str">
        <f>VLOOKUP(A499,Adr!A:B,2,FALSE)</f>
        <v>Zväz slovenského lyžovania</v>
      </c>
      <c r="C499" s="185" t="s">
        <v>1478</v>
      </c>
      <c r="D499" s="285">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1012</v>
      </c>
      <c r="B500" s="204" t="str">
        <f>VLOOKUP(A500,Adr!A:B,2,FALSE)</f>
        <v>Zväz slovenského lyžovania</v>
      </c>
      <c r="C500" s="185" t="s">
        <v>1660</v>
      </c>
      <c r="D500" s="285">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c r="A501" s="166" t="s">
        <v>1012</v>
      </c>
      <c r="B501" s="204" t="str">
        <f>VLOOKUP(A501,Adr!A:B,2,FALSE)</f>
        <v>Zväz slovenského lyžovania</v>
      </c>
      <c r="C501" s="196" t="s">
        <v>1661</v>
      </c>
      <c r="D501" s="287">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c r="A502" s="166" t="s">
        <v>1012</v>
      </c>
      <c r="B502" s="204" t="str">
        <f>VLOOKUP(A502,Adr!A:B,2,FALSE)</f>
        <v>Zväz slovenského lyžovania</v>
      </c>
      <c r="C502" s="196" t="s">
        <v>1665</v>
      </c>
      <c r="D502" s="287">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1012</v>
      </c>
      <c r="B503" s="204" t="str">
        <f>VLOOKUP(A503,Adr!A:B,2,FALSE)</f>
        <v>Zväz slovenského lyžovania</v>
      </c>
      <c r="C503" s="185" t="s">
        <v>1662</v>
      </c>
      <c r="D503" s="285">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1012</v>
      </c>
      <c r="B504" s="204" t="str">
        <f>VLOOKUP(A504,Adr!A:B,2,FALSE)</f>
        <v>Zväz slovenského lyžovania</v>
      </c>
      <c r="C504" s="169" t="s">
        <v>1663</v>
      </c>
      <c r="D504" s="286">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c r="A505" s="166" t="s">
        <v>1012</v>
      </c>
      <c r="B505" s="204" t="str">
        <f>VLOOKUP(A505,Adr!A:B,2,FALSE)</f>
        <v>Zväz slovenského lyžovania</v>
      </c>
      <c r="C505" s="196" t="s">
        <v>1664</v>
      </c>
      <c r="D505" s="287">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2149</v>
      </c>
      <c r="B506" s="204" t="str">
        <f>VLOOKUP(A506,Adr!A:B,2,FALSE)</f>
        <v>ZVÄZ ŠPORTOVEJ KYNOLÓGIE SR</v>
      </c>
      <c r="C506" s="169" t="s">
        <v>2234</v>
      </c>
      <c r="D506" s="286">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1027</v>
      </c>
      <c r="B1" s="2"/>
      <c r="C1" s="2" t="s">
        <v>336</v>
      </c>
      <c r="D1" s="2" t="s">
        <v>1194</v>
      </c>
      <c r="E1" s="2" t="s">
        <v>1195</v>
      </c>
      <c r="F1" s="2" t="s">
        <v>315</v>
      </c>
      <c r="G1" s="2" t="s">
        <v>1196</v>
      </c>
      <c r="H1" s="2"/>
      <c r="I1" s="2" t="s">
        <v>315</v>
      </c>
      <c r="J1" s="2" t="s">
        <v>1197</v>
      </c>
      <c r="K1" s="2"/>
      <c r="L1" s="2"/>
      <c r="M1" s="2"/>
      <c r="N1" s="2"/>
    </row>
    <row r="2" spans="1:14">
      <c r="A2" t="s">
        <v>1198</v>
      </c>
      <c r="C2" t="s">
        <v>339</v>
      </c>
      <c r="D2" t="s">
        <v>1199</v>
      </c>
      <c r="E2">
        <v>1</v>
      </c>
      <c r="F2" t="s">
        <v>319</v>
      </c>
      <c r="G2" t="s">
        <v>1200</v>
      </c>
      <c r="I2" t="s">
        <v>317</v>
      </c>
      <c r="J2" t="s">
        <v>1201</v>
      </c>
    </row>
    <row r="3" spans="1:14">
      <c r="A3" t="s">
        <v>1033</v>
      </c>
      <c r="C3" t="s">
        <v>341</v>
      </c>
      <c r="D3" t="s">
        <v>1202</v>
      </c>
      <c r="E3">
        <v>1</v>
      </c>
      <c r="F3" t="s">
        <v>319</v>
      </c>
      <c r="G3" t="s">
        <v>1200</v>
      </c>
      <c r="I3" t="s">
        <v>319</v>
      </c>
      <c r="J3" t="s">
        <v>320</v>
      </c>
    </row>
    <row r="4" spans="1:14">
      <c r="A4" t="s">
        <v>1098</v>
      </c>
      <c r="C4" t="s">
        <v>343</v>
      </c>
      <c r="D4" t="s">
        <v>1203</v>
      </c>
      <c r="E4">
        <v>1</v>
      </c>
      <c r="F4" t="s">
        <v>319</v>
      </c>
      <c r="G4" t="s">
        <v>1200</v>
      </c>
      <c r="I4" t="s">
        <v>321</v>
      </c>
      <c r="J4" t="s">
        <v>322</v>
      </c>
    </row>
    <row r="5" spans="1:14">
      <c r="A5" t="s">
        <v>1053</v>
      </c>
      <c r="C5" t="s">
        <v>345</v>
      </c>
      <c r="D5" t="s">
        <v>1204</v>
      </c>
      <c r="E5">
        <v>1</v>
      </c>
      <c r="F5" t="s">
        <v>319</v>
      </c>
      <c r="G5" t="s">
        <v>1200</v>
      </c>
      <c r="I5" t="s">
        <v>323</v>
      </c>
      <c r="J5" t="s">
        <v>324</v>
      </c>
    </row>
    <row r="6" spans="1:14">
      <c r="A6" t="s">
        <v>1205</v>
      </c>
      <c r="C6" t="s">
        <v>347</v>
      </c>
      <c r="D6" t="s">
        <v>1206</v>
      </c>
      <c r="E6">
        <v>1</v>
      </c>
      <c r="F6" t="s">
        <v>319</v>
      </c>
      <c r="G6" t="s">
        <v>1200</v>
      </c>
      <c r="I6" t="s">
        <v>325</v>
      </c>
      <c r="J6" t="s">
        <v>1207</v>
      </c>
    </row>
    <row r="7" spans="1:14">
      <c r="A7" t="s">
        <v>1208</v>
      </c>
      <c r="C7" t="s">
        <v>349</v>
      </c>
      <c r="D7" t="s">
        <v>1209</v>
      </c>
      <c r="E7">
        <v>2</v>
      </c>
      <c r="F7" t="s">
        <v>321</v>
      </c>
      <c r="G7" t="s">
        <v>1210</v>
      </c>
    </row>
    <row r="8" spans="1:14">
      <c r="A8" t="s">
        <v>1062</v>
      </c>
      <c r="C8" t="s">
        <v>351</v>
      </c>
      <c r="D8" t="s">
        <v>1211</v>
      </c>
      <c r="E8">
        <v>3</v>
      </c>
      <c r="F8" t="s">
        <v>321</v>
      </c>
      <c r="G8" t="s">
        <v>1212</v>
      </c>
    </row>
    <row r="9" spans="1:14">
      <c r="A9" t="s">
        <v>1213</v>
      </c>
      <c r="C9" t="s">
        <v>353</v>
      </c>
      <c r="D9" t="s">
        <v>1214</v>
      </c>
      <c r="E9">
        <v>3</v>
      </c>
      <c r="F9" t="s">
        <v>321</v>
      </c>
      <c r="G9" t="s">
        <v>1215</v>
      </c>
    </row>
    <row r="10" spans="1:14">
      <c r="A10" t="s">
        <v>1137</v>
      </c>
      <c r="C10" t="s">
        <v>355</v>
      </c>
      <c r="D10" t="s">
        <v>1216</v>
      </c>
      <c r="E10">
        <v>4</v>
      </c>
      <c r="F10" t="s">
        <v>321</v>
      </c>
      <c r="G10" t="s">
        <v>1217</v>
      </c>
    </row>
    <row r="11" spans="1:14">
      <c r="A11" t="s">
        <v>1139</v>
      </c>
      <c r="C11" t="s">
        <v>356</v>
      </c>
      <c r="D11" t="s">
        <v>1218</v>
      </c>
      <c r="E11">
        <v>4</v>
      </c>
      <c r="F11" t="s">
        <v>317</v>
      </c>
      <c r="G11" t="s">
        <v>1217</v>
      </c>
    </row>
    <row r="12" spans="1:14">
      <c r="A12" t="s">
        <v>1100</v>
      </c>
      <c r="C12" t="s">
        <v>358</v>
      </c>
      <c r="D12" t="s">
        <v>1219</v>
      </c>
      <c r="E12">
        <v>4</v>
      </c>
      <c r="F12" t="s">
        <v>317</v>
      </c>
      <c r="G12" t="s">
        <v>1217</v>
      </c>
    </row>
    <row r="13" spans="1:14">
      <c r="A13" t="s">
        <v>1141</v>
      </c>
      <c r="C13" t="s">
        <v>360</v>
      </c>
      <c r="D13" t="s">
        <v>1220</v>
      </c>
      <c r="E13">
        <v>4</v>
      </c>
      <c r="F13" t="s">
        <v>325</v>
      </c>
      <c r="G13" t="s">
        <v>1217</v>
      </c>
    </row>
    <row r="14" spans="1:14">
      <c r="A14" t="s">
        <v>1035</v>
      </c>
      <c r="C14" t="s">
        <v>362</v>
      </c>
      <c r="D14" t="s">
        <v>1221</v>
      </c>
      <c r="E14">
        <v>4</v>
      </c>
      <c r="F14" t="s">
        <v>321</v>
      </c>
      <c r="G14" t="s">
        <v>1217</v>
      </c>
    </row>
    <row r="15" spans="1:14">
      <c r="A15" t="s">
        <v>1037</v>
      </c>
      <c r="C15" t="s">
        <v>364</v>
      </c>
    </row>
    <row r="16" spans="1:14">
      <c r="A16" t="s">
        <v>1102</v>
      </c>
      <c r="C16" t="s">
        <v>365</v>
      </c>
    </row>
    <row r="17" spans="1:3">
      <c r="A17" t="s">
        <v>1064</v>
      </c>
      <c r="C17" t="s">
        <v>366</v>
      </c>
    </row>
    <row r="18" spans="1:3">
      <c r="A18" t="s">
        <v>1104</v>
      </c>
      <c r="C18" t="s">
        <v>367</v>
      </c>
    </row>
    <row r="19" spans="1:3">
      <c r="A19" t="s">
        <v>1106</v>
      </c>
      <c r="C19" t="s">
        <v>368</v>
      </c>
    </row>
    <row r="20" spans="1:3">
      <c r="A20" t="s">
        <v>1143</v>
      </c>
      <c r="C20" t="s">
        <v>1222</v>
      </c>
    </row>
    <row r="21" spans="1:3">
      <c r="A21" t="s">
        <v>1223</v>
      </c>
      <c r="C21" t="s">
        <v>1224</v>
      </c>
    </row>
    <row r="22" spans="1:3">
      <c r="A22" t="s">
        <v>1225</v>
      </c>
      <c r="C22" t="s">
        <v>1226</v>
      </c>
    </row>
    <row r="23" spans="1:3">
      <c r="A23" t="s">
        <v>1145</v>
      </c>
      <c r="C23" t="s">
        <v>1227</v>
      </c>
    </row>
    <row r="24" spans="1:3">
      <c r="A24" t="s">
        <v>1228</v>
      </c>
      <c r="C24" t="s">
        <v>1229</v>
      </c>
    </row>
    <row r="25" spans="1:3">
      <c r="A25" t="s">
        <v>1147</v>
      </c>
      <c r="C25" t="s">
        <v>1230</v>
      </c>
    </row>
    <row r="26" spans="1:3">
      <c r="A26" t="s">
        <v>1108</v>
      </c>
      <c r="C26" t="s">
        <v>1231</v>
      </c>
    </row>
    <row r="27" spans="1:3">
      <c r="A27" t="s">
        <v>1049</v>
      </c>
      <c r="C27" t="s">
        <v>1232</v>
      </c>
    </row>
    <row r="28" spans="1:3">
      <c r="A28" t="s">
        <v>1068</v>
      </c>
    </row>
    <row r="29" spans="1:3">
      <c r="A29" t="s">
        <v>1070</v>
      </c>
    </row>
    <row r="30" spans="1:3">
      <c r="A30" t="s">
        <v>1149</v>
      </c>
    </row>
    <row r="31" spans="1:3">
      <c r="A31" t="s">
        <v>1110</v>
      </c>
    </row>
    <row r="32" spans="1:3">
      <c r="A32" t="s">
        <v>1151</v>
      </c>
    </row>
    <row r="33" spans="1:1">
      <c r="A33" t="s">
        <v>1074</v>
      </c>
    </row>
    <row r="34" spans="1:1">
      <c r="A34" t="s">
        <v>1153</v>
      </c>
    </row>
    <row r="35" spans="1:1">
      <c r="A35" t="s">
        <v>1173</v>
      </c>
    </row>
    <row r="36" spans="1:1">
      <c r="A36" t="s">
        <v>1076</v>
      </c>
    </row>
    <row r="37" spans="1:1">
      <c r="A37" t="s">
        <v>1155</v>
      </c>
    </row>
    <row r="38" spans="1:1">
      <c r="A38" t="s">
        <v>1233</v>
      </c>
    </row>
    <row r="39" spans="1:1">
      <c r="A39" t="s">
        <v>1157</v>
      </c>
    </row>
    <row r="40" spans="1:1">
      <c r="A40" t="s">
        <v>1191</v>
      </c>
    </row>
    <row r="41" spans="1:1">
      <c r="A41" t="s">
        <v>1051</v>
      </c>
    </row>
    <row r="42" spans="1:1">
      <c r="A42" t="s">
        <v>1114</v>
      </c>
    </row>
    <row r="43" spans="1:1">
      <c r="A43" t="s">
        <v>1234</v>
      </c>
    </row>
    <row r="44" spans="1:1">
      <c r="A44" t="s">
        <v>1235</v>
      </c>
    </row>
    <row r="45" spans="1:1">
      <c r="A45" t="s">
        <v>1236</v>
      </c>
    </row>
    <row r="46" spans="1:1">
      <c r="A46" t="s">
        <v>1159</v>
      </c>
    </row>
    <row r="47" spans="1:1">
      <c r="A47" t="s">
        <v>1078</v>
      </c>
    </row>
    <row r="48" spans="1:1">
      <c r="A48" t="s">
        <v>1118</v>
      </c>
    </row>
    <row r="49" spans="1:1">
      <c r="A49" t="s">
        <v>1116</v>
      </c>
    </row>
    <row r="50" spans="1:1">
      <c r="A50" t="s">
        <v>1193</v>
      </c>
    </row>
    <row r="51" spans="1:1">
      <c r="A51" t="s">
        <v>1161</v>
      </c>
    </row>
    <row r="52" spans="1:1">
      <c r="A52" t="s">
        <v>1080</v>
      </c>
    </row>
    <row r="53" spans="1:1">
      <c r="A53" t="s">
        <v>1237</v>
      </c>
    </row>
    <row r="54" spans="1:1">
      <c r="A54" t="s">
        <v>1163</v>
      </c>
    </row>
    <row r="55" spans="1:1">
      <c r="A55" t="s">
        <v>1238</v>
      </c>
    </row>
    <row r="56" spans="1:1">
      <c r="A56" t="s">
        <v>1084</v>
      </c>
    </row>
    <row r="57" spans="1:1">
      <c r="A57" t="s">
        <v>1239</v>
      </c>
    </row>
    <row r="58" spans="1:1">
      <c r="A58" t="s">
        <v>1189</v>
      </c>
    </row>
    <row r="59" spans="1:1">
      <c r="A59" t="s">
        <v>1240</v>
      </c>
    </row>
    <row r="60" spans="1:1">
      <c r="A60" t="s">
        <v>1165</v>
      </c>
    </row>
    <row r="61" spans="1:1">
      <c r="A61" t="s">
        <v>1241</v>
      </c>
    </row>
    <row r="62" spans="1:1">
      <c r="A62" t="s">
        <v>1167</v>
      </c>
    </row>
    <row r="63" spans="1:1">
      <c r="A63" t="s">
        <v>1242</v>
      </c>
    </row>
    <row r="64" spans="1:1">
      <c r="A64" t="s">
        <v>1086</v>
      </c>
    </row>
    <row r="65" spans="1:1">
      <c r="A65" t="s">
        <v>1169</v>
      </c>
    </row>
    <row r="66" spans="1:1">
      <c r="A66" t="s">
        <v>1121</v>
      </c>
    </row>
    <row r="67" spans="1:1">
      <c r="A67" t="s">
        <v>1243</v>
      </c>
    </row>
    <row r="68" spans="1:1">
      <c r="A68" t="s">
        <v>1171</v>
      </c>
    </row>
    <row r="69" spans="1:1">
      <c r="A69" t="s">
        <v>1244</v>
      </c>
    </row>
    <row r="70" spans="1:1">
      <c r="A70" t="s">
        <v>1245</v>
      </c>
    </row>
    <row r="71" spans="1:1">
      <c r="A71" t="s">
        <v>1045</v>
      </c>
    </row>
    <row r="72" spans="1:1">
      <c r="A72" t="s">
        <v>1088</v>
      </c>
    </row>
    <row r="73" spans="1:1">
      <c r="A73" t="s">
        <v>1246</v>
      </c>
    </row>
    <row r="74" spans="1:1">
      <c r="A74" t="s">
        <v>1090</v>
      </c>
    </row>
    <row r="75" spans="1:1">
      <c r="A75" t="s">
        <v>1092</v>
      </c>
    </row>
    <row r="76" spans="1:1">
      <c r="A76" t="s">
        <v>1123</v>
      </c>
    </row>
    <row r="77" spans="1:1">
      <c r="A77" t="s">
        <v>1125</v>
      </c>
    </row>
    <row r="78" spans="1:1">
      <c r="A78" t="s">
        <v>1247</v>
      </c>
    </row>
    <row r="79" spans="1:1">
      <c r="A79" t="s">
        <v>1248</v>
      </c>
    </row>
    <row r="80" spans="1:1">
      <c r="A80" t="s">
        <v>1127</v>
      </c>
    </row>
    <row r="81" spans="1:1">
      <c r="A81" t="s">
        <v>1129</v>
      </c>
    </row>
    <row r="82" spans="1:1">
      <c r="A82" t="s">
        <v>1187</v>
      </c>
    </row>
    <row r="83" spans="1:1">
      <c r="A83" t="s">
        <v>1249</v>
      </c>
    </row>
    <row r="84" spans="1:1">
      <c r="A84" t="s">
        <v>1175</v>
      </c>
    </row>
    <row r="85" spans="1:1">
      <c r="A85" t="s">
        <v>1047</v>
      </c>
    </row>
    <row r="86" spans="1:1">
      <c r="A86" t="s">
        <v>1058</v>
      </c>
    </row>
    <row r="87" spans="1:1">
      <c r="A87" t="s">
        <v>1177</v>
      </c>
    </row>
    <row r="88" spans="1:1">
      <c r="A88" t="s">
        <v>1131</v>
      </c>
    </row>
    <row r="89" spans="1:1">
      <c r="A89" t="s">
        <v>1082</v>
      </c>
    </row>
    <row r="90" spans="1:1">
      <c r="A90" t="s">
        <v>1094</v>
      </c>
    </row>
    <row r="91" spans="1:1">
      <c r="A91" t="s">
        <v>1133</v>
      </c>
    </row>
    <row r="92" spans="1:1">
      <c r="A92" t="s">
        <v>1179</v>
      </c>
    </row>
    <row r="93" spans="1:1">
      <c r="A93" t="s">
        <v>1250</v>
      </c>
    </row>
    <row r="94" spans="1:1">
      <c r="A94" t="s">
        <v>1181</v>
      </c>
    </row>
    <row r="95" spans="1:1">
      <c r="A95" t="s">
        <v>1096</v>
      </c>
    </row>
    <row r="96" spans="1:1">
      <c r="A96" t="s">
        <v>1183</v>
      </c>
    </row>
    <row r="97" spans="1:1">
      <c r="A97" t="s">
        <v>1039</v>
      </c>
    </row>
    <row r="98" spans="1:1">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c r="A1" s="444" t="str">
        <f>Spolu!C3&amp;", "&amp;Spolu!C6</f>
        <v>Deaflympijský výbor Slovenska, Kýčerského 7, Bratislava, 811 05</v>
      </c>
      <c r="B1" s="444"/>
      <c r="C1" s="444"/>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445" t="s">
        <v>1251</v>
      </c>
      <c r="F3" s="446"/>
      <c r="N3" s="137" t="str">
        <f t="shared" si="0"/>
        <v>c - príspevok Slovenskému paralympijskému výboru</v>
      </c>
      <c r="O3" s="137" t="s">
        <v>343</v>
      </c>
      <c r="P3" s="137" t="s">
        <v>344</v>
      </c>
    </row>
    <row r="4" spans="1:16" ht="45.75" customHeight="1">
      <c r="E4" s="446"/>
      <c r="F4" s="446"/>
      <c r="N4" s="137" t="str">
        <f t="shared" si="0"/>
        <v>d - príspevok športovcom top tímu</v>
      </c>
      <c r="O4" s="137" t="s">
        <v>345</v>
      </c>
      <c r="P4" s="137" t="s">
        <v>346</v>
      </c>
    </row>
    <row r="5" spans="1:16" ht="30.75" customHeight="1">
      <c r="C5" s="138" t="s">
        <v>1252</v>
      </c>
      <c r="N5" s="137" t="str">
        <f t="shared" si="0"/>
        <v>e - rozvoj športov, ktoré nie sú uznanými podľa zákona č. 440/2015 Z. z.</v>
      </c>
      <c r="O5" s="137" t="s">
        <v>347</v>
      </c>
      <c r="P5" s="137" t="s">
        <v>352</v>
      </c>
    </row>
    <row r="6" spans="1:16" ht="31">
      <c r="C6" s="138" t="s">
        <v>1253</v>
      </c>
      <c r="E6" s="140" t="s">
        <v>1254</v>
      </c>
      <c r="F6" s="149"/>
      <c r="N6" s="137" t="str">
        <f t="shared" si="0"/>
        <v>f - organizovanie významných a tradičných športových podujatí na území SR v roku 2020</v>
      </c>
      <c r="O6" s="137" t="s">
        <v>349</v>
      </c>
      <c r="P6" s="137" t="s">
        <v>1255</v>
      </c>
    </row>
    <row r="7" spans="1:16">
      <c r="C7" s="138" t="s">
        <v>1256</v>
      </c>
      <c r="E7" s="140" t="s">
        <v>1257</v>
      </c>
      <c r="F7" s="150"/>
      <c r="N7" s="137" t="str">
        <f t="shared" si="0"/>
        <v>g - projekty školského, univerzitného športu a športu pre všetkých</v>
      </c>
      <c r="O7" s="137" t="s">
        <v>351</v>
      </c>
      <c r="P7" s="137" t="s">
        <v>1258</v>
      </c>
    </row>
    <row r="8" spans="1:16">
      <c r="C8" s="138" t="s">
        <v>1669</v>
      </c>
      <c r="E8" s="140" t="s">
        <v>1259</v>
      </c>
      <c r="F8" s="151"/>
      <c r="N8" s="137" t="str">
        <f t="shared" si="0"/>
        <v>h - podpora a rozvoj turistických a cykloturistických trás</v>
      </c>
      <c r="O8" s="137" t="s">
        <v>353</v>
      </c>
      <c r="P8" s="137" t="s">
        <v>354</v>
      </c>
    </row>
    <row r="9" spans="1:16">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c r="N10" s="137" t="str">
        <f t="shared" si="0"/>
        <v>j - projekty pre popularizáciu pohybových aktivít detí, mládeže a seniorov</v>
      </c>
      <c r="O10" s="137" t="s">
        <v>356</v>
      </c>
      <c r="P10" s="137" t="s">
        <v>1262</v>
      </c>
    </row>
    <row r="11" spans="1:16">
      <c r="N11" s="137" t="str">
        <f t="shared" si="0"/>
        <v>k - výstavba, modernizácia a rekonštrukcia športovej infraštruktúry národného významu</v>
      </c>
      <c r="O11" s="137" t="s">
        <v>358</v>
      </c>
      <c r="P11" s="137" t="s">
        <v>359</v>
      </c>
    </row>
    <row r="12" spans="1:16" ht="54.75" customHeight="1">
      <c r="A12" s="447" t="s">
        <v>1263</v>
      </c>
      <c r="B12" s="447"/>
      <c r="C12" s="447"/>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1264</v>
      </c>
    </row>
    <row r="14" spans="1:16" ht="45" customHeight="1">
      <c r="A14" s="448"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48"/>
      <c r="C14" s="448"/>
      <c r="F14" s="141"/>
      <c r="N14" s="137" t="str">
        <f t="shared" si="0"/>
        <v>n - organizovanie významnej súťaže podľa § 55 ods. 1 písm. b)</v>
      </c>
      <c r="O14" s="137" t="s">
        <v>364</v>
      </c>
      <c r="P14" s="137" t="s">
        <v>1265</v>
      </c>
    </row>
    <row r="15" spans="1:16" ht="32.15" customHeight="1" thickBot="1">
      <c r="A15" s="139" t="s">
        <v>1266</v>
      </c>
      <c r="B15" s="449" t="s">
        <v>1267</v>
      </c>
      <c r="C15" s="450"/>
      <c r="N15" s="137" t="str">
        <f t="shared" si="0"/>
        <v>o - účasť na významnej súťaži podľa § 3 písm. h) druhého až štvrtého bodu Zákona o športe vrátane prípravy na túto súťaž</v>
      </c>
      <c r="O15" s="137" t="s">
        <v>365</v>
      </c>
      <c r="P15" s="137" t="s">
        <v>1268</v>
      </c>
    </row>
    <row r="16" spans="1:16">
      <c r="A16" s="139" t="s">
        <v>1269</v>
      </c>
      <c r="B16" s="142">
        <f>F8</f>
        <v>0</v>
      </c>
      <c r="E16" s="145" t="s">
        <v>1270</v>
      </c>
      <c r="F16" s="146"/>
      <c r="N16" s="137" t="str">
        <f t="shared" si="0"/>
        <v>p - účasť na významnej súťaži podľa § 3 písm. h) prvého bodu Zákona o športe</v>
      </c>
      <c r="O16" s="137" t="s">
        <v>366</v>
      </c>
      <c r="P16" s="137" t="s">
        <v>1271</v>
      </c>
    </row>
    <row r="17" spans="1:16">
      <c r="A17" s="139" t="s">
        <v>1272</v>
      </c>
      <c r="B17" s="252" t="s">
        <v>1273</v>
      </c>
      <c r="C17" s="194"/>
      <c r="E17" s="147"/>
      <c r="F17" s="280"/>
      <c r="N17" s="137" t="str">
        <f t="shared" si="0"/>
        <v xml:space="preserve">q - </v>
      </c>
      <c r="O17" s="137" t="s">
        <v>367</v>
      </c>
    </row>
    <row r="18" spans="1:16">
      <c r="B18" s="193" t="s">
        <v>1274</v>
      </c>
      <c r="C18" s="142" t="str">
        <f>Spolu!C4</f>
        <v>42254388</v>
      </c>
      <c r="E18" s="147" t="s">
        <v>1275</v>
      </c>
      <c r="F18" s="280">
        <v>421947749446</v>
      </c>
      <c r="N18" s="137" t="str">
        <f t="shared" si="0"/>
        <v xml:space="preserve">r - </v>
      </c>
      <c r="O18" s="137" t="s">
        <v>368</v>
      </c>
    </row>
    <row r="19" spans="1:16">
      <c r="E19" s="147" t="s">
        <v>1276</v>
      </c>
      <c r="F19" s="280">
        <v>421947749756</v>
      </c>
    </row>
    <row r="20" spans="1:16" ht="16" thickBot="1">
      <c r="A20" s="139" t="s">
        <v>392</v>
      </c>
      <c r="B20" s="143">
        <f>F6</f>
        <v>0</v>
      </c>
      <c r="E20" s="208"/>
      <c r="F20" s="281"/>
    </row>
    <row r="21" spans="1:16" ht="189" customHeight="1">
      <c r="B21" s="211"/>
      <c r="C21" s="144"/>
    </row>
    <row r="22" spans="1:16" ht="39.75" customHeight="1">
      <c r="B22" s="443" t="s">
        <v>1277</v>
      </c>
      <c r="C22" s="443"/>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1278</v>
      </c>
    </row>
    <row r="29" spans="1:16">
      <c r="N29" s="137" t="s">
        <v>1279</v>
      </c>
    </row>
    <row r="30" spans="1:16">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2FCC184AEC269479940E34F9C50003E" ma:contentTypeVersion="16" ma:contentTypeDescription="Umožňuje vytvoriť nový dokument." ma:contentTypeScope="" ma:versionID="0d50a8607f56c1d251a9e9725fb44c37">
  <xsd:schema xmlns:xsd="http://www.w3.org/2001/XMLSchema" xmlns:xs="http://www.w3.org/2001/XMLSchema" xmlns:p="http://schemas.microsoft.com/office/2006/metadata/properties" xmlns:ns2="6040b0e8-1b16-461c-95cb-1c2759f62d6f" xmlns:ns3="445f190e-db0c-476f-acae-cca6813a1896" targetNamespace="http://schemas.microsoft.com/office/2006/metadata/properties" ma:root="true" ma:fieldsID="bb7b4b490b64a47b362850b05a930df4" ns2:_="" ns3:_="">
    <xsd:import namespace="6040b0e8-1b16-461c-95cb-1c2759f62d6f"/>
    <xsd:import namespace="445f190e-db0c-476f-acae-cca6813a189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0b0e8-1b16-461c-95cb-1c2759f62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07f4c0a9-9b03-4c59-af96-46c41619d8f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5f190e-db0c-476f-acae-cca6813a18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9cba35f-1123-4472-98e6-c0aa282df437}" ma:internalName="TaxCatchAll" ma:showField="CatchAllData" ma:web="445f190e-db0c-476f-acae-cca6813a189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445f190e-db0c-476f-acae-cca6813a1896">
      <UserInfo>
        <DisplayName/>
        <AccountId xsi:nil="true"/>
        <AccountType/>
      </UserInfo>
    </SharedWithUsers>
    <lcf76f155ced4ddcb4097134ff3c332f xmlns="6040b0e8-1b16-461c-95cb-1c2759f62d6f">
      <Terms xmlns="http://schemas.microsoft.com/office/infopath/2007/PartnerControls"/>
    </lcf76f155ced4ddcb4097134ff3c332f>
    <TaxCatchAll xmlns="445f190e-db0c-476f-acae-cca6813a1896" xsi:nil="true"/>
  </documentManagement>
</p:properties>
</file>

<file path=customXml/itemProps1.xml><?xml version="1.0" encoding="utf-8"?>
<ds:datastoreItem xmlns:ds="http://schemas.openxmlformats.org/officeDocument/2006/customXml" ds:itemID="{F5DE92FA-8CA4-47D7-84D0-D2075EE89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0b0e8-1b16-461c-95cb-1c2759f62d6f"/>
    <ds:schemaRef ds:uri="445f190e-db0c-476f-acae-cca6813a18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purl.org/dc/elements/1.1/"/>
    <ds:schemaRef ds:uri="http://schemas.openxmlformats.org/package/2006/metadata/core-properties"/>
    <ds:schemaRef ds:uri="http://schemas.microsoft.com/office/2006/metadata/properties"/>
    <ds:schemaRef ds:uri="http://purl.org/dc/terms/"/>
    <ds:schemaRef ds:uri="445f190e-db0c-476f-acae-cca6813a1896"/>
    <ds:schemaRef ds:uri="6040b0e8-1b16-461c-95cb-1c2759f62d6f"/>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Milena Fabšičová</cp:lastModifiedBy>
  <cp:revision/>
  <cp:lastPrinted>2026-04-08T12:58:23Z</cp:lastPrinted>
  <dcterms:created xsi:type="dcterms:W3CDTF">2017-02-20T06:20:12Z</dcterms:created>
  <dcterms:modified xsi:type="dcterms:W3CDTF">2026-04-08T14:16:54Z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0x01010022FCC184AEC269479940E34F9C50003E</vt:lpwstr>
  </property>
</Properties>
</file>