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D7E46CBA-CA6A-4C24-8256-6C9D6A47292F}"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N6" i="11" s="1"/>
  <c r="P7" i="11"/>
  <c r="P8" i="11"/>
  <c r="P9" i="11"/>
  <c r="N9" i="11" s="1"/>
  <c r="P10" i="11"/>
  <c r="P11" i="11"/>
  <c r="P12" i="11"/>
  <c r="N12" i="11" s="1"/>
  <c r="P13" i="11"/>
  <c r="N13" i="11" s="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<sst xmlns="http://schemas.openxmlformats.org/spreadsheetml/2006/main" count="6619" uniqueCount="3043">
  <si>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</si>
  <si>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</si>
  <si>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</si>
  <si>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</si>
  <si>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</si>
  <si>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</si>
  <si>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</si>
  <si>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</si>
  <si>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</si>
  <si>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</si>
  <si>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</si>
  <si>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</si>
  <si>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</si>
  <si>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</si>
  <si>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</si>
  <si>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</si>
  <si>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</si>
  <si>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</si>
  <si>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</si>
  <si>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</si>
  <si>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</si>
  <si>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</si>
  <si>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</si>
  <si>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</si>
  <si>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</si>
  <si>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</si>
  <si>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</si>
  <si>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</si>
  <si>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</si>
  <si>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</si>
  <si>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</si>
  <si>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</si>
  <si>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</si>
  <si>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</si>
  <si>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</si>
  <si>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</si>
  <si>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</si>
  <si>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</si>
  <si>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</si>
  <si>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</si>
  <si>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</si>
  <si>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</si>
  <si>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</si>
  <si>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</si>
  <si>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</si>
  <si>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</si>
  <si>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</si>
  <si>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</si>
  <si>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</si>
  <si>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</si>
  <si>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</si>
  <si>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</si>
  <si>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</si>
  <si>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</si>
  <si>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</si>
  <si>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</si>
  <si>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</si>
  <si>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</si>
  <si>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</si>
  <si>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</si>
  <si>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</si>
  <si>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</si>
  <si>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</si>
  <si>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</si>
  <si>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</si>
  <si>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</si>
  <si>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</si>
  <si>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</si>
  <si>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</si>
  <si>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</si>
  <si>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</si>
  <si>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</si>
  <si>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</si>
  <si>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</si>
  <si>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</si>
  <si>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</si>
  <si>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</si>
  <si>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</si>
  <si>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</si>
  <si>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</si>
  <si>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</si>
  <si>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</si>
  <si>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</si>
  <si>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</si>
  <si>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</si>
  <si>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</si>
  <si>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</si>
  <si>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</si>
  <si>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</si>
  <si>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</si>
  <si>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</si>
  <si>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</si>
  <si>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</si>
  <si>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</si>
  <si>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</si>
  <si>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</si>
  <si>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</si>
  <si>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</si>
  <si>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</si>
  <si>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</si>
  <si>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</si>
  <si>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</si>
  <si>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</si>
  <si>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</si>
  <si>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</si>
  <si>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</si>
  <si>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</si>
  <si>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</si>
  <si>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</si>
  <si>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</si>
  <si>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</si>
  <si>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</si>
  <si>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</si>
  <si>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</si>
  <si>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</si>
  <si>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</si>
  <si>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</si>
  <si>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</si>
  <si>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</si>
  <si>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</si>
  <si>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</si>
  <si>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</si>
  <si>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</si>
  <si>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</si>
  <si>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</si>
  <si>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</si>
  <si>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</si>
  <si>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</si>
  <si>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</si>
  <si>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</si>
  <si>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</si>
  <si>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</si>
  <si>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</si>
  <si>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</si>
  <si>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</si>
  <si>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</si>
  <si>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</si>
  <si>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</si>
  <si>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</si>
  <si>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</si>
  <si>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</si>
  <si>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</si>
  <si>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</si>
  <si>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</si>
  <si>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</si>
  <si>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</si>
  <si>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</si>
  <si>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</si>
  <si>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</si>
  <si>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</si>
  <si>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</si>
  <si>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</si>
  <si>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</si>
  <si>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</si>
  <si>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</si>
  <si>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</si>
  <si>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</si>
  <si>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</si>
  <si>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</si>
  <si>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</si>
  <si>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</si>
  <si>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</si>
  <si>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</si>
  <si>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</si>
  <si>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</si>
  <si>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</si>
  <si>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</si>
  <si>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</si>
  <si>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</si>
  <si>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</si>
  <si>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</si>
  <si>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</si>
  <si>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</si>
  <si>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</si>
  <si>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</si>
  <si>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</si>
  <si>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</si>
  <si>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</si>
  <si>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</si>
  <si>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</si>
  <si>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</si>
  <si>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</si>
  <si>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</si>
  <si>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</si>
  <si>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</si>
  <si>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</si>
  <si>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</si>
  <si>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</si>
  <si>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</si>
  <si>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</si>
  <si>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</si>
  <si>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</si>
  <si>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</si>
  <si>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</si>
  <si>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</si>
  <si>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</si>
  <si>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</si>
  <si>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</si>
  <si>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</si>
  <si>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</si>
  <si>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</si>
  <si>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</si>
  <si>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</si>
  <si>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</si>
  <si>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</si>
  <si>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</si>
  <si>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</si>
  <si>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</si>
  <si>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</si>
  <si>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</si>
  <si>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</si>
  <si>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</si>
  <si>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</si>
  <si>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</si>
  <si>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</si>
  <si>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</si>
  <si>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</si>
  <si>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</si>
  <si>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</si>
  <si>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</si>
  <si>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</si>
  <si>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</si>
  <si>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</si>
  <si>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</si>
  <si>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</si>
  <si>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</si>
  <si>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</si>
  <si>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</si>
  <si>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</si>
  <si>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</si>
  <si>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</si>
  <si>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</si>
  <si>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</si>
  <si>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</si>
  <si>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</si>
  <si>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</si>
  <si>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</si>
  <si>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</si>
  <si>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</si>
  <si>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</si>
  <si>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</si>
  <si>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</si>
  <si>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</si>
  <si>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</si>
  <si>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</si>
  <si>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</si>
  <si>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</si>
  <si>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</si>
  <si>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</si>
  <si>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</si>
  <si>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</si>
  <si>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</si>
  <si>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</si>
  <si>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</si>
  <si>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</si>
  <si>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</si>
  <si>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</si>
  <si>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</si>
  <si>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</si>
  <si>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</si>
  <si>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</si>
  <si>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</si>
  <si>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</si>
  <si>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</si>
  <si>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</si>
  <si>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</si>
  <si>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</si>
  <si>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</si>
  <si>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</si>
  <si>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</si>
  <si>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</si>
  <si>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</si>
  <si>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</si>
  <si>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</si>
  <si>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</si>
  <si>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</si>
  <si>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</si>
  <si>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</si>
  <si>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</si>
  <si>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</si>
  <si>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</si>
  <si>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</si>
  <si>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</si>
  <si>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</si>
  <si>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</si>
  <si>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</si>
  <si>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</si>
  <si>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</si>
  <si>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</si>
  <si>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</si>
  <si>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</si>
  <si>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</si>
  <si>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</si>
  <si>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</si>
  <si>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</si>
  <si>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</si>
  <si>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</si>
  <si>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</si>
  <si>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</si>
  <si>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</si>
  <si>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</si>
  <si>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</si>
  <si>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</si>
  <si>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</si>
  <si>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</si>
  <si>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</si>
  <si>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</si>
  <si>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</si>
  <si>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</si>
  <si>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</si>
  <si>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</si>
  <si>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</si>
  <si>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</si>
  <si>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</si>
  <si>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</si>
  <si>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</si>
  <si>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</si>
  <si>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</si>
  <si>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</si>
  <si>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</si>
  <si>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</si>
  <si>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</si>
  <si>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</si>
  <si>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</si>
  <si>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</si>
  <si>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</si>
  <si>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</si>
  <si>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</si>
  <si>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</si>
  <si>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</si>
  <si>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</si>
  <si>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</si>
  <si>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</si>
  <si>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</si>
  <si>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</si>
  <si>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</si>
  <si>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</si>
  <si>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</si>
  <si>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</si>
  <si>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</si>
  <si>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</si>
  <si>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</si>
  <si>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</si>
  <si>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</si>
  <si>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</si>
  <si>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</si>
  <si>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</si>
  <si>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</si>
  <si>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</si>
  <si>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</si>
  <si>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</si>
  <si>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</si>
  <si>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</si>
  <si>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</si>
  <si>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</si>
  <si>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</si>
  <si>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</si>
  <si>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</si>
  <si>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</si>
  <si>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</si>
  <si>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</si>
  <si>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</si>
  <si>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</si>
  <si>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</si>
  <si>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</si>
  <si>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</si>
  <si>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</si>
  <si>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</si>
  <si>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</si>
  <si>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</si>
  <si>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</si>
  <si>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</si>
  <si>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</si>
  <si>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</si>
  <si>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</si>
  <si>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</si>
  <si>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</si>
  <si>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</si>
  <si>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</si>
  <si>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</si>
  <si>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</si>
  <si>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</si>
  <si>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</si>
  <si>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</si>
  <si>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</si>
  <si>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</si>
  <si>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</si>
  <si>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</si>
  <si>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</si>
  <si>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</si>
  <si>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</si>
  <si>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</si>
  <si>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</si>
  <si>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</si>
  <si>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</si>
  <si>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</si>
  <si>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</si>
  <si>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</si>
  <si>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</si>
  <si>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</si>
  <si>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</si>
  <si>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</si>
  <si>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</si>
  <si>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</si>
  <si>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</si>
  <si>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</si>
  <si>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</si>
  <si>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</si>
  <si>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</si>
  <si>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</si>
  <si>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</si>
  <si>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</si>
  <si>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</si>
  <si>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</si>
  <si>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</si>
  <si>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</si>
  <si>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</si>
  <si>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</si>
  <si>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</si>
  <si>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</si>
  <si>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</si>
  <si>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</si>
  <si>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</si>
  <si>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</si>
  <si>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</si>
  <si>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</si>
  <si>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</si>
  <si>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</si>
  <si>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</si>
  <si>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</si>
  <si>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</si>
  <si>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</si>
  <si>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</si>
  <si>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</si>
  <si>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</si>
  <si>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</si>
  <si>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</si>
  <si>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</si>
  <si>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</si>
  <si>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</si>
  <si>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</si>
  <si>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</si>
  <si>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</si>
  <si>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</si>
  <si>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</si>
  <si>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</si>
  <si>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</si>
  <si>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</si>
  <si>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</si>
  <si>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</si>
  <si>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</si>
  <si>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</si>
  <si>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</si>
  <si>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</si>
  <si>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</si>
  <si>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</si>
  <si>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</si>
  <si>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</si>
  <si>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</si>
  <si>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</si>
  <si>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</si>
  <si>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</si>
  <si>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</si>
  <si>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</si>
  <si>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</si>
  <si>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</si>
  <si>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</si>
  <si>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</si>
  <si>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</si>
  <si>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</si>
  <si>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</si>
  <si>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</si>
  <si>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</si>
  <si>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</si>
  <si>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</si>
  <si>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</si>
  <si>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</si>
  <si>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</si>
  <si>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</si>
  <si>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</si>
  <si>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</si>
  <si>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</si>
  <si>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</si>
  <si>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</si>
  <si>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</si>
  <si>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</si>
  <si>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</si>
  <si>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</si>
  <si>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</si>
  <si>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</si>
  <si>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</si>
  <si>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</si>
  <si>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</si>
  <si>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</si>
  <si>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</si>
  <si>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</si>
  <si>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</si>
  <si>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</si>
  <si>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</si>
  <si>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</si>
  <si>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</si>
  <si>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</si>
  <si>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</si>
  <si>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</si>
  <si>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</si>
  <si>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</si>
  <si>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</si>
  <si>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</si>
  <si>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</si>
  <si>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</si>
  <si>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</si>
  <si>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</si>
  <si>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</si>
  <si>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</si>
  <si>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</si>
  <si>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</si>
  <si>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</si>
  <si>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</si>
  <si>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</si>
  <si>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</si>
  <si>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</si>
  <si>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</si>
  <si>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</si>
  <si>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</si>
  <si>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</si>
  <si>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</si>
  <si>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</si>
  <si>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</si>
  <si>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</si>
  <si>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</si>
  <si>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</si>
  <si>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</si>
  <si>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</si>
  <si>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</si>
  <si>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</si>
  <si>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</si>
  <si>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</si>
  <si>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</si>
  <si>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</si>
  <si>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</si>
  <si>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</si>
  <si>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</si>
  <si>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</si>
  <si>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</si>
  <si>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</si>
  <si>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</si>
  <si>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</si>
  <si>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</si>
  <si>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</si>
  <si>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</si>
  <si>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</si>
  <si>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</si>
  <si>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</si>
  <si>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</si>
  <si>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</si>
  <si>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</si>
  <si>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</si>
  <si>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</si>
  <si>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</si>
  <si>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</si>
  <si>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</si>
  <si>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</si>
  <si>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</si>
  <si>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</si>
  <si>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</si>
  <si>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</si>
  <si>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</si>
  <si>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</si>
  <si>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</si>
  <si>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</si>
  <si>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</si>
  <si>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</si>
  <si>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</si>
  <si>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</si>
  <si>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</si>
  <si>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</si>
  <si>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</si>
  <si>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</si>
  <si>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</si>
  <si>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</si>
  <si>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</si>
  <si>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</si>
  <si>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</si>
  <si>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</si>
  <si>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</si>
  <si>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</si>
  <si>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</si>
  <si>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</si>
  <si>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</si>
  <si>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</si>
  <si>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</si>
  <si>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</si>
  <si>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</si>
  <si>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</si>
  <si>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</si>
  <si>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</si>
  <si>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</si>
  <si>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</si>
  <si>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</si>
  <si>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</si>
  <si>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</si>
  <si>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</si>
  <si>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</si>
  <si>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</si>
  <si>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</si>
  <si>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</si>
  <si>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</si>
  <si>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</si>
  <si>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</si>
  <si>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</si>
  <si>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</si>
  <si>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</si>
  <si>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</si>
  <si>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</si>
  <si>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</si>
  <si>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</si>
  <si>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</si>
  <si>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</si>
  <si>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</si>
  <si>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</si>
  <si>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</si>
  <si>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</si>
  <si>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</si>
  <si>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</si>
  <si>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</si>
  <si>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</si>
  <si>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</si>
  <si>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</si>
  <si>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</si>
  <si>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</si>
  <si>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</si>
  <si>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</si>
  <si>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</si>
  <si>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</si>
  <si>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</si>
  <si>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</si>
  <si>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</si>
  <si>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</si>
  <si>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</si>
  <si>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</si>
  <si>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</si>
  <si>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</si>
  <si>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</si>
  <si>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</si>
  <si>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</si>
  <si>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</si>
  <si>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</si>
  <si>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</si>
  <si>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</si>
  <si>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</si>
  <si>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</si>
  <si>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</si>
  <si>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</si>
  <si>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</si>
  <si>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</si>
  <si>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</si>
  <si>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</si>
  <si>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</si>
  <si>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</si>
  <si>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</si>
  <si>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</si>
  <si>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</si>
  <si>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</si>
  <si>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</si>
  <si>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</si>
  <si>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</si>
  <si>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</si>
  <si>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</si>
  <si>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</si>
  <si>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</si>
  <si>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</si>
  <si>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</si>
  <si>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</si>
  <si>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</si>
  <si>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</si>
  <si>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</si>
  <si>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</si>
  <si>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</si>
  <si>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</si>
  <si>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</si>
  <si>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</si>
  <si>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</si>
  <si>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</si>
  <si>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</si>
  <si>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</si>
  <si>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</si>
  <si>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</si>
  <si>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</si>
  <si>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</si>
  <si>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</si>
  <si>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</si>
  <si>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</si>
  <si>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</si>
  <si>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</si>
  <si>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</si>
  <si>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</si>
  <si>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</si>
  <si>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</si>
  <si>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</si>
  <si>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</si>
  <si>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</si>
  <si>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</si>
  <si>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</si>
  <si>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</si>
  <si>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</si>
  <si>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</si>
  <si>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</si>
  <si>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</si>
  <si>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</si>
  <si>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</si>
  <si>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</si>
  <si>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</si>
  <si>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</si>
  <si>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</si>
  <si>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</si>
  <si>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</si>
  <si>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</si>
  <si>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</si>
  <si>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</si>
  <si>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</si>
  <si>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</si>
  <si>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</si>
  <si>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</si>
  <si>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</si>
  <si>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</si>
  <si>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</si>
  <si>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</si>
  <si>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</si>
  <si>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</si>
  <si>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</si>
  <si>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</si>
  <si>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</si>
  <si>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</si>
  <si>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</si>
  <si>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</si>
  <si>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</si>
  <si>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</si>
  <si>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</si>
  <si>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</si>
  <si>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</si>
  <si>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</si>
  <si>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</si>
  <si>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</si>
  <si>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</si>
  <si>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</si>
  <si>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</si>
  <si>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</si>
  <si>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</si>
  <si>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</si>
  <si>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</si>
  <si>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</si>
  <si>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</si>
  <si>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</si>
  <si>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</si>
  <si>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</si>
  <si>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</si>
  <si>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</si>
  <si>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</si>
  <si>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</si>
  <si>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</si>
  <si>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</si>
  <si>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</si>
  <si>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</si>
  <si>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</si>
  <si>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</si>
  <si>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</si>
  <si>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</si>
  <si>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</si>
  <si>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</si>
  <si>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</si>
  <si>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</si>
  <si>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</si>
  <si>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</si>
  <si>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</si>
  <si>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</si>
  <si>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</si>
  <si>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</si>
  <si>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</si>
  <si>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</si>
  <si>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</si>
  <si>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</si>
  <si>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</si>
  <si>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</si>
  <si>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</si>
  <si>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</si>
  <si>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</si>
  <si>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</si>
  <si>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</si>
  <si>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</si>
  <si>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</si>
  <si>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</si>
  <si>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</si>
  <si>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</si>
  <si>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</si>
  <si>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</si>
  <si>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</si>
  <si>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</si>
  <si>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</si>
  <si>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</si>
  <si>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</si>
  <si>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</si>
  <si>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</si>
  <si>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</si>
  <si>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</si>
  <si>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</si>
  <si>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</si>
  <si>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</si>
  <si>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</si>
  <si>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</si>
  <si>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</si>
  <si>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</si>
  <si>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</si>
  <si>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</si>
  <si>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</si>
  <si>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</si>
  <si>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</si>
  <si>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</si>
  <si>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</si>
  <si>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</si>
  <si>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</si>
  <si>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</si>
  <si>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</si>
  <si>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</si>
  <si>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</si>
  <si>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</si>
  <si>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</si>
  <si>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</si>
  <si>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</si>
  <si>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</si>
  <si>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</si>
  <si>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</si>
  <si>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</si>
  <si>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</si>
  <si>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</si>
  <si>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</si>
  <si>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</si>
  <si>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</si>
  <si>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</si>
  <si>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</si>
  <si>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</si>
  <si>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</si>
  <si>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</si>
  <si>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</si>
  <si>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</si>
  <si>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</si>
  <si>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</si>
  <si>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</si>
  <si>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</si>
  <si>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</si>
  <si>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</si>
  <si>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</si>
  <si>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</si>
  <si>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</si>
  <si>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</si>
  <si>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</si>
  <si>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</si>
  <si>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</si>
  <si>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</si>
  <si>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</si>
  <si>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</si>
  <si>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</si>
  <si>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</si>
  <si>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</si>
  <si>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</si>
  <si>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</si>
  <si>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</si>
  <si>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</si>
  <si>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</si>
  <si>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</si>
  <si>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</si>
  <si>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</si>
  <si>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</si>
  <si>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</si>
  <si>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</si>
  <si>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</si>
  <si>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</si>
  <si>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</si>
  <si>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</si>
  <si>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</si>
  <si>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</si>
  <si>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</si>
  <si>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</si>
  <si>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</si>
  <si>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</si>
  <si>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</si>
  <si>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</si>
  <si>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</si>
  <si>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</si>
  <si>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</si>
  <si>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</si>
  <si>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</si>
  <si>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</si>
  <si>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</si>
  <si>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</si>
  <si>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</si>
  <si>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</si>
  <si>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</si>
  <si>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</si>
  <si>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</si>
  <si>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</si>
  <si>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</si>
  <si>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</si>
  <si>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</si>
  <si>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</si>
  <si>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</si>
  <si>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</si>
  <si>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</si>
  <si>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</si>
  <si>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</si>
  <si>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</si>
  <si>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</si>
  <si>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</si>
  <si>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</si>
  <si>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</si>
  <si>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</si>
  <si>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</si>
  <si>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</si>
  <si>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</si>
  <si>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</si>
  <si>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</si>
  <si>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</si>
  <si>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</si>
  <si>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</si>
  <si>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</si>
  <si>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</si>
  <si>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</si>
  <si>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</si>
  <si>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</si>
  <si>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</si>
  <si>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</si>
  <si>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</si>
  <si>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</si>
  <si>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</si>
  <si>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</si>
  <si>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</si>
  <si>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</si>
  <si>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</si>
  <si>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</si>
  <si>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</si>
  <si>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</si>
  <si>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</si>
  <si>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</si>
  <si>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</si>
  <si>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</si>
  <si>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</si>
  <si>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</si>
  <si>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</si>
  <si>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</si>
  <si>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</si>
  <si>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</si>
  <si>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</si>
  <si>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</si>
  <si>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</si>
  <si>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</si>
  <si>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</si>
  <si>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</si>
  <si>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</si>
  <si>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</si>
  <si>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</si>
  <si>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</si>
  <si>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</si>
  <si>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</si>
  <si>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</si>
  <si>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</si>
  <si>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</si>
  <si>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</si>
  <si>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</si>
  <si>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</si>
  <si>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</si>
  <si>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</si>
  <si>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</si>
  <si>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</si>
  <si>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</si>
  <si>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</si>
  <si>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</si>
  <si>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</si>
  <si>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</si>
  <si>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</si>
  <si>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</si>
  <si>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</si>
  <si>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</si>
  <si>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</si>
  <si>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</si>
  <si>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</si>
  <si>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</si>
  <si>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</si>
  <si>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</si>
  <si>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</si>
  <si>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</si>
  <si>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</si>
  <si>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</si>
  <si>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</si>
  <si>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</si>
  <si>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</si>
  <si>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</si>
  <si>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</si>
  <si>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</si>
  <si>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</si>
  <si>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</si>
  <si>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</si>
  <si>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</si>
  <si>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</si>
  <si>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</si>
  <si>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</si>
  <si>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</si>
  <si>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</si>
  <si>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</si>
  <si>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</si>
  <si>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</si>
  <si>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</si>
  <si>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</si>
  <si>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</si>
  <si>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</si>
  <si>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</si>
  <si>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</si>
  <si>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</si>
  <si>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</si>
  <si>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</si>
  <si>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</si>
  <si>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</si>
  <si>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</si>
  <si>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</si>
  <si>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</si>
  <si>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</si>
  <si>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</si>
  <si>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</si>
  <si>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</si>
  <si>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</si>
  <si>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</si>
  <si>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</si>
  <si>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</si>
  <si>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</si>
  <si>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</si>
  <si>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</si>
  <si>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</si>
  <si>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</si>
  <si>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</si>
  <si>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</si>
  <si>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</si>
  <si>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</si>
  <si>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</si>
  <si>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</si>
  <si>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</si>
  <si>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</si>
  <si>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</si>
  <si>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</si>
  <si>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</si>
  <si>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</si>
  <si>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</si>
  <si>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</si>
  <si>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</si>
  <si>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</si>
  <si>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</si>
  <si>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</si>
  <si>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</si>
  <si>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</si>
  <si>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</si>
  <si>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</si>
  <si>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</si>
  <si>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</si>
  <si>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</si>
  <si>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</si>
  <si>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</si>
  <si>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</si>
  <si>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</si>
  <si>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</si>
  <si>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</si>
  <si>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</si>
  <si>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</si>
  <si>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</si>
  <si>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</si>
  <si>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</si>
  <si>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</si>
  <si>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</si>
  <si>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</si>
  <si>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</si>
  <si>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</si>
  <si>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</si>
  <si>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</si>
  <si>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</si>
  <si>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</si>
  <si>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</si>
  <si>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</si>
  <si>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</si>
  <si>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</si>
  <si>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</si>
  <si>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</si>
  <si>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</si>
  <si>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</si>
  <si>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</si>
  <si>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</si>
  <si>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</si>
  <si>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</si>
  <si>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</si>
  <si>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</si>
  <si>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</si>
  <si>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</si>
  <si>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</si>
  <si>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</si>
  <si>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</si>
  <si>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</si>
  <si>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</si>
  <si>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</si>
  <si>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</si>
  <si>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</si>
  <si>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</si>
  <si>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</si>
  <si>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</si>
  <si>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</si>
  <si>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</si>
  <si>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</si>
  <si>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</si>
  <si>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</si>
  <si>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</si>
  <si>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</si>
  <si>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</si>
  <si>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</si>
  <si>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</si>
  <si>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</si>
  <si>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</si>
  <si>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</si>
  <si>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</si>
  <si>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</si>
  <si>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</si>
  <si>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</si>
  <si>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</si>
  <si>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</si>
  <si>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</si>
  <si>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</si>
  <si>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</si>
  <si>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</si>
  <si>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</si>
  <si>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</si>
  <si>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</si>
  <si>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</si>
  <si>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</si>
  <si>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</si>
  <si>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</si>
  <si>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</si>
  <si>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</si>
  <si>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</si>
  <si>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</si>
  <si>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</si>
  <si>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</si>
  <si>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</si>
  <si>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</si>
  <si>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</si>
  <si>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</si>
  <si>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</si>
  <si>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</si>
  <si>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</si>
  <si>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</si>
  <si>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</si>
  <si>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</si>
  <si>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</si>
  <si>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</si>
  <si>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</si>
  <si>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</si>
  <si>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</si>
  <si>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</si>
  <si>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</si>
  <si>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</si>
  <si>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</si>
  <si>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</si>
  <si>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</si>
  <si>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</si>
  <si>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</si>
  <si>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</si>
  <si>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</si>
  <si>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</si>
  <si>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</si>
  <si>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</si>
  <si>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</si>
  <si>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</si>
  <si>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</si>
  <si>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</si>
  <si>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</si>
  <si>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</si>
  <si>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</si>
  <si>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</si>
  <si>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</si>
  <si>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</si>
  <si>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</si>
  <si>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</si>
  <si>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</si>
  <si>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</si>
  <si>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</si>
  <si>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</si>
  <si>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</si>
  <si>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</si>
  <si>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</si>
  <si>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</si>
  <si>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</si>
  <si>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</si>
  <si>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</si>
  <si>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</si>
  <si>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</si>
  <si>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</si>
  <si>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</si>
  <si>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</si>
  <si>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</si>
  <si>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</si>
  <si>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</si>
  <si>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</si>
  <si>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</si>
  <si>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</si>
  <si>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</si>
  <si>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</si>
  <si>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</si>
  <si>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</si>
  <si>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</si>
  <si>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</si>
  <si>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</si>
  <si>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</si>
  <si>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</si>
  <si>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</si>
  <si>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</si>
  <si>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</si>
  <si>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</si>
  <si>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</si>
  <si>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</si>
  <si>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</si>
  <si>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</si>
  <si>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</si>
  <si>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</si>
  <si>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</si>
  <si>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</si>
  <si>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</si>
  <si>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</si>
  <si>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</si>
  <si>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</si>
  <si>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</si>
  <si>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</si>
  <si>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</si>
  <si>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</si>
  <si>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</si>
  <si>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</si>
  <si>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</si>
  <si>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</si>
  <si>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</si>
  <si>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</si>
  <si>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</si>
  <si>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</si>
  <si>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</si>
  <si>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</si>
  <si>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</si>
  <si>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</si>
  <si>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</si>
  <si>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</si>
  <si>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</si>
  <si>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</si>
  <si>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</si>
  <si>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</si>
  <si>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</si>
  <si>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</si>
  <si>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</si>
  <si>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</si>
  <si>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</si>
  <si>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</si>
  <si>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</si>
  <si>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</si>
  <si>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</si>
  <si>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</si>
  <si>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</si>
  <si>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</si>
  <si>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</si>
  <si>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</si>
  <si>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</si>
  <si>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</si>
  <si>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</si>
  <si>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</si>
  <si>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</si>
  <si>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</si>
  <si>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</si>
  <si>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</si>
  <si>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</si>
  <si>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</si>
  <si>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</si>
  <si>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</si>
  <si>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</si>
  <si>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</si>
  <si>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</si>
  <si>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</si>
  <si>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</si>
  <si>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</si>
  <si>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</si>
  <si>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</si>
  <si>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</si>
  <si>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</si>
  <si>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</si>
  <si>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</si>
  <si>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</si>
  <si>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</si>
  <si>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</si>
  <si>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</si>
  <si>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</si>
  <si>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</si>
  <si>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</si>
  <si>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</si>
  <si>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</si>
  <si>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</si>
  <si>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</si>
  <si>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</si>
  <si>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</si>
  <si>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</si>
  <si>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</si>
  <si>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</si>
  <si>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</si>
  <si>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</si>
  <si>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</si>
  <si>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</si>
  <si>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</si>
  <si>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</si>
  <si>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</si>
  <si>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</si>
  <si>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</si>
  <si>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</si>
  <si>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</si>
  <si>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</si>
  <si>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</si>
  <si>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</si>
  <si>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</si>
  <si>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</si>
  <si>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</si>
  <si>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</si>
  <si>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</si>
  <si>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</si>
  <si>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</si>
  <si>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</si>
  <si>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</si>
  <si>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</si>
  <si>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</si>
  <si>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</si>
  <si>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</si>
  <si>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</si>
  <si>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</si>
  <si>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</si>
  <si>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</si>
  <si>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</si>
  <si>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</si>
  <si>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</si>
  <si>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</si>
  <si>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</si>
  <si>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</si>
  <si>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</si>
  <si>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</si>
  <si>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</si>
  <si>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</si>
  <si>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</si>
  <si>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</si>
  <si>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</si>
  <si>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</si>
  <si>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</si>
  <si>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</si>
  <si>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</si>
  <si>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</si>
  <si>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</si>
  <si>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</si>
  <si>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</si>
  <si>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</si>
  <si>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</si>
  <si>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</si>
  <si>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</si>
  <si>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</si>
  <si>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</si>
  <si>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</si>
  <si>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</si>
  <si>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</si>
  <si>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</si>
  <si>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</si>
  <si>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</si>
  <si>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</si>
  <si>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</si>
  <si>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</si>
  <si>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</si>
  <si>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</si>
  <si>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</si>
  <si>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</si>
  <si>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</si>
  <si>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</si>
  <si>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</si>
  <si>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</si>
  <si>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</si>
  <si>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</si>
  <si>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</si>
  <si>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</si>
  <si>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</si>
  <si>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</si>
  <si>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</si>
  <si>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</si>
  <si>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</si>
  <si>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</si>
  <si>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</si>
  <si>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</si>
  <si>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</si>
  <si>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</si>
  <si>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</si>
  <si>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</si>
  <si>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</si>
  <si>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</si>
  <si>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</si>
  <si>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</si>
  <si>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</si>
  <si>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</si>
  <si>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</si>
  <si>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</si>
  <si>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</si>
  <si>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</si>
  <si>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</si>
  <si>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</si>
  <si>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</si>
  <si>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</si>
  <si>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</si>
  <si>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</si>
  <si>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</si>
  <si>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</si>
  <si>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</si>
  <si>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</si>
  <si>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</si>
  <si>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</si>
  <si>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</si>
  <si>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</si>
  <si>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</si>
  <si>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</si>
  <si>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</si>
  <si>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</si>
  <si>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</si>
  <si>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</si>
  <si>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</si>
  <si>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</si>
  <si>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</si>
  <si>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</si>
  <si>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</si>
  <si>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</si>
  <si>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</si>
  <si>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</si>
  <si>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</si>
  <si>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</si>
  <si>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</si>
  <si>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</si>
  <si>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</si>
  <si>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</si>
  <si>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</si>
  <si>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</si>
  <si>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</si>
  <si>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</si>
  <si>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</si>
  <si>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</si>
  <si>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</si>
  <si>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</si>
  <si>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</si>
  <si>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</si>
  <si>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</si>
  <si>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</si>
  <si>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</si>
  <si>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</si>
  <si>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</si>
  <si>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</si>
  <si>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</si>
  <si>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</si>
  <si>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</si>
  <si>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</si>
  <si>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</si>
  <si>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</si>
  <si>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</si>
  <si>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</si>
  <si>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</si>
  <si>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</si>
  <si>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</si>
  <si>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</si>
  <si>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</si>
  <si>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</si>
  <si>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</si>
  <si>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</si>
  <si>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</si>
  <si>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</si>
  <si>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</si>
  <si>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</si>
  <si>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</si>
  <si>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</si>
  <si>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</si>
  <si>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</si>
  <si>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</si>
  <si>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</si>
  <si>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</si>
  <si>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</si>
  <si>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</si>
  <si>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</si>
  <si>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</si>
  <si>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</si>
  <si>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</si>
  <si>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</si>
  <si>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</si>
  <si>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</si>
  <si>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</si>
  <si>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</si>
  <si>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</si>
  <si>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</si>
  <si>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</si>
  <si>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</si>
  <si>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</si>
  <si>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</si>
  <si>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</si>
  <si>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</si>
  <si>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</si>
  <si>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</si>
  <si>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</si>
  <si>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</si>
  <si>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</si>
  <si>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</si>
  <si>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</si>
  <si>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</si>
  <si>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</si>
  <si>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</si>
  <si>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</si>
  <si>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</si>
  <si>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</si>
  <si>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</si>
  <si>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</si>
  <si>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</si>
  <si>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</si>
  <si>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</si>
  <si>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</si>
  <si>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</si>
  <si>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</si>
  <si>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</si>
  <si>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</si>
  <si>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</si>
  <si>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</si>
  <si>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</si>
  <si>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</si>
  <si>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</si>
  <si>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</si>
  <si>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</si>
  <si>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</si>
  <si>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</si>
  <si>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</si>
  <si>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</si>
  <si>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</si>
  <si>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</si>
  <si>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</si>
  <si>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</si>
  <si>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</si>
  <si>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</si>
  <si>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</si>
  <si>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</si>
  <si>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</si>
  <si>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</si>
  <si>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</si>
  <si>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</si>
  <si>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</si>
  <si>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</si>
  <si>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</si>
  <si>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</si>
  <si>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</si>
  <si>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</si>
  <si>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</si>
  <si>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</si>
  <si>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</si>
  <si>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</si>
  <si>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</si>
  <si>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</si>
  <si>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</si>
  <si>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</si>
  <si>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</si>
  <si>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</si>
  <si>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</si>
  <si>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</si>
  <si>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</si>
  <si>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</si>
  <si>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</si>
  <si>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</si>
  <si>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</si>
  <si>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</si>
  <si>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</si>
  <si>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</si>
  <si>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</si>
  <si>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</si>
  <si>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</si>
  <si>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</si>
  <si>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</si>
  <si>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</si>
  <si>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</si>
  <si>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</si>
  <si>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</si>
  <si>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</si>
  <si>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</si>
  <si>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</si>
  <si>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</si>
  <si>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</si>
  <si>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</si>
  <si>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</si>
  <si>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</si>
  <si>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</si>
  <si>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</si>
  <si>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</si>
  <si>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</si>
  <si>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</si>
  <si>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</si>
  <si>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</si>
  <si>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</si>
  <si>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</si>
  <si>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</si>
  <si>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</si>
  <si>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</si>
  <si>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</si>
  <si>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</si>
  <si>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</si>
  <si>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</si>
  <si>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</si>
  <si>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</si>
  <si>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</si>
  <si>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</si>
  <si>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</si>
  <si>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</si>
  <si>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</si>
  <si>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</si>
  <si>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</si>
  <si>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</si>
  <si>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</si>
  <si>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</si>
  <si>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</si>
  <si>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</si>
  <si>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</si>
  <si>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</si>
  <si>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</si>
  <si>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</si>
  <si>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</si>
  <si>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</si>
  <si>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</si>
  <si>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</si>
  <si>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</si>
  <si>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</si>
  <si>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</si>
  <si>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</si>
  <si>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</si>
  <si>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</si>
  <si>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</si>
  <si>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</si>
  <si>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</si>
  <si>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</si>
  <si>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</si>
  <si>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</si>
  <si>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</si>
  <si>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</si>
  <si>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</si>
  <si>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</si>
  <si>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</si>
  <si>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</si>
  <si>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</si>
  <si>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</si>
  <si>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</si>
  <si>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</si>
  <si>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</si>
  <si>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</si>
  <si>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</si>
  <si>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</si>
  <si>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</si>
  <si>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</si>
  <si>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</si>
  <si>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</si>
  <si>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</si>
  <si>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</si>
  <si>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</si>
  <si>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</si>
  <si>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</si>
  <si>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</si>
  <si>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</si>
  <si>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</si>
  <si>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</si>
  <si>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</si>
  <si>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</si>
  <si>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</si>
  <si>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</si>
  <si>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</si>
  <si>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</si>
  <si>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</si>
  <si>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</si>
  <si>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</si>
  <si>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</si>
  <si>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</si>
  <si>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</si>
  <si>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</si>
  <si>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</si>
  <si>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</si>
  <si>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</si>
  <si>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</si>
  <si>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</si>
  <si>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</si>
  <si>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</si>
  <si>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</si>
  <si>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</si>
  <si>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</si>
  <si>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</si>
  <si>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</si>
  <si>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</si>
  <si>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</si>
  <si>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</si>
  <si>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</si>
  <si>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</si>
  <si>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</si>
  <si>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</si>
  <si>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</si>
  <si>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</si>
  <si>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</si>
  <si>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</si>
  <si>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</si>
  <si>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</si>
  <si>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</si>
  <si>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</si>
  <si>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</si>
  <si>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</si>
  <si>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</si>
  <si>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</si>
  <si>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</si>
  <si>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</si>
  <si>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</si>
  <si>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</si>
  <si>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</si>
  <si>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</si>
  <si>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</si>
  <si>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</si>
  <si>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</si>
  <si>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</si>
  <si>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</si>
  <si>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</si>
  <si>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</si>
  <si>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</si>
  <si>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</si>
  <si>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</si>
  <si>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</si>
  <si>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</si>
  <si>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</si>
  <si>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</si>
  <si>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</si>
  <si>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</si>
  <si>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</si>
  <si>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</si>
  <si>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</si>
  <si>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</si>
  <si>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</si>
  <si>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</si>
  <si>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</si>
  <si>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</si>
  <si>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</si>
  <si>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</si>
  <si>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</si>
  <si>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</si>
  <si>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</si>
  <si>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</si>
  <si>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</si>
  <si>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</si>
  <si>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</si>
  <si>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</si>
  <si>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</si>
  <si>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</si>
  <si>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</si>
  <si>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</si>
  <si>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</si>
  <si>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</si>
  <si>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</si>
  <si>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</si>
  <si>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</si>
  <si>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</si>
  <si>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</si>
  <si>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</si>
  <si>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</si>
  <si>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</si>
  <si>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</si>
  <si>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</si>
  <si>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</si>
  <si>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</si>
  <si>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</si>
  <si>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</si>
  <si>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</si>
  <si>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</si>
  <si>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</si>
  <si>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</si>
  <si>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</si>
  <si>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</si>
  <si>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</si>
  <si>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</si>
  <si>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</si>
  <si>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</si>
  <si>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</si>
  <si>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</si>
  <si>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</si>
  <si>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</si>
  <si>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</si>
  <si>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</si>
  <si>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</si>
  <si>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</si>
  <si>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</si>
  <si>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</si>
  <si>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</si>
  <si>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</si>
  <si>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</si>
  <si>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</si>
  <si>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</si>
  <si>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</si>
  <si>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</si>
  <si>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</si>
  <si>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</si>
  <si>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</si>
  <si>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</si>
  <si>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</si>
  <si>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</si>
  <si>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</si>
  <si>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</si>
  <si>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</si>
  <si>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</si>
  <si>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</si>
  <si>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</si>
  <si>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</si>
  <si>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</si>
  <si>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</si>
  <si>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</si>
  <si>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</si>
  <si>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</si>
  <si>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</si>
  <si>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</si>
  <si>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</si>
  <si>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</si>
  <si>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</si>
  <si>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</si>
  <si>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</si>
  <si>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</si>
  <si>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</si>
  <si>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</si>
  <si>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</si>
  <si>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</si>
  <si>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</si>
  <si>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</si>
  <si>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</si>
  <si>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</si>
  <si>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</si>
  <si>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</si>
  <si>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</si>
  <si>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</si>
  <si>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</si>
  <si>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</si>
  <si>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</si>
  <si>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</si>
  <si>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</si>
  <si>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</si>
  <si>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</si>
  <si>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</si>
  <si>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</si>
  <si>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</si>
  <si>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</si>
  <si>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</si>
  <si>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</si>
  <si>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</si>
  <si>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</si>
  <si>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</si>
  <si>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</si>
  <si>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</si>
  <si>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</si>
  <si>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</si>
  <si>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</si>
  <si>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</si>
  <si>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</si>
  <si>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</si>
  <si>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</si>
  <si>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</si>
  <si>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</si>
  <si>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</si>
  <si>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</si>
  <si>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</si>
  <si>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</si>
  <si>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</si>
  <si>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</si>
  <si>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</si>
  <si>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</si>
  <si>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</si>
  <si>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</si>
  <si>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</si>
  <si>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</si>
  <si>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</si>
  <si>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</si>
  <si>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</si>
  <si>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</si>
  <si>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</si>
  <si>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</si>
  <si>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</si>
  <si>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</si>
  <si>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</si>
  <si>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</si>
  <si>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</si>
  <si>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</si>
  <si>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</si>
  <si>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</si>
  <si>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</si>
  <si>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</si>
  <si>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</si>
  <si>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</si>
  <si>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</si>
  <si>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</si>
  <si>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</si>
  <si>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</si>
  <si>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</si>
  <si>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</si>
  <si>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</si>
  <si>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</si>
  <si>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</si>
  <si>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</si>
  <si>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</si>
  <si>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</si>
  <si>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</si>
  <si>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</si>
  <si>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</si>
  <si>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</si>
  <si>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</si>
  <si>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</si>
  <si>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</si>
  <si>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</si>
  <si>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</si>
  <si>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</si>
  <si>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</si>
  <si>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</si>
  <si>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</si>
  <si>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</si>
  <si>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</si>
  <si>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</si>
  <si>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</si>
  <si>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</si>
  <si>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</si>
  <si>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</si>
  <si>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</si>
  <si>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</si>
  <si>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</si>
  <si>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</si>
  <si>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</si>
  <si>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</si>
  <si>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</si>
  <si>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</si>
  <si>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</si>
  <si>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</si>
  <si>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</si>
  <si>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</si>
  <si>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</si>
  <si>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</si>
  <si>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</si>
  <si>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</si>
  <si>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</si>
  <si>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</si>
  <si>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</si>
  <si>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</si>
  <si>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</si>
  <si>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</si>
  <si>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</si>
  <si>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</si>
  <si>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</si>
  <si>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</si>
  <si>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</si>
  <si>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</si>
  <si>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</si>
  <si>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</si>
  <si>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</si>
  <si>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</si>
  <si>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</si>
  <si>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</si>
  <si>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</si>
  <si>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</si>
  <si>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</si>
  <si>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</si>
  <si>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</si>
  <si>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</si>
  <si>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</si>
  <si>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</si>
  <si>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</si>
  <si>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</si>
  <si>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</si>
  <si>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</si>
  <si>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</si>
  <si>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</si>
  <si>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</si>
  <si>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</si>
  <si>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</si>
  <si>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</si>
  <si>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</si>
  <si>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</si>
  <si>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</si>
  <si>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</si>
  <si>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</si>
  <si>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</si>
  <si>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</si>
  <si>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</si>
  <si>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</si>
  <si>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</si>
  <si>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</si>
  <si>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</si>
  <si>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</si>
  <si>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</si>
  <si>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</si>
  <si>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</si>
  <si>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</si>
  <si>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</si>
  <si>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</si>
  <si>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</si>
  <si>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</si>
  <si>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</si>
  <si>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</si>
  <si>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</si>
  <si>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</si>
  <si>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</si>
  <si>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</si>
  <si>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</si>
  <si>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</si>
  <si>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</si>
  <si>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</si>
  <si>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</si>
  <si>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</si>
  <si>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</si>
  <si>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</si>
  <si>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</si>
  <si>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</si>
  <si>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</si>
  <si>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</si>
  <si>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</si>
  <si>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</si>
  <si>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</si>
  <si>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</si>
  <si>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</si>
  <si>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</si>
  <si>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</si>
  <si>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</si>
  <si>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</si>
  <si>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</si>
  <si>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</si>
  <si>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</si>
  <si>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</si>
  <si>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</si>
  <si>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</si>
  <si>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</si>
  <si>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</si>
  <si>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</si>
  <si>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</si>
  <si>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</si>
  <si>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</si>
  <si>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</si>
  <si>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</si>
  <si>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</si>
  <si>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</si>
  <si>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</si>
  <si>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</si>
  <si>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</si>
  <si>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</si>
  <si>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</si>
  <si>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</si>
  <si>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</si>
  <si>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</si>
  <si>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</si>
  <si>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</si>
  <si>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</si>
  <si>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</si>
  <si>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</si>
  <si>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</si>
  <si>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</si>
  <si>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</si>
  <si>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</si>
  <si>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</si>
  <si>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</si>
  <si>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</si>
  <si>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</si>
  <si>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</si>
  <si>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</si>
  <si>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</si>
  <si>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</si>
  <si>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</si>
  <si>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</si>
  <si>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</si>
  <si>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</si>
  <si>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</si>
  <si>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</si>
  <si>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</si>
  <si>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</si>
  <si>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</si>
  <si>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</si>
  <si>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</si>
  <si>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</si>
  <si>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</si>
  <si>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</si>
  <si>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</si>
  <si>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</si>
  <si>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</si>
  <si>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</si>
  <si>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</si>
  <si>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</si>
  <si>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</si>
  <si>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</si>
  <si>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</si>
  <si>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</si>
  <si>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</si>
  <si>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</si>
  <si>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</si>
  <si>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</si>
  <si>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</si>
  <si>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</si>
  <si>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</si>
  <si>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</si>
  <si>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</si>
  <si>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</si>
  <si>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</si>
  <si>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</si>
  <si>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</si>
  <si>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</si>
  <si>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</si>
  <si>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</si>
  <si>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</si>
  <si>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</si>
  <si>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</si>
  <si>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</si>
  <si>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</si>
  <si>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</si>
  <si>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</si>
  <si>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</si>
  <si>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</si>
  <si>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</si>
  <si>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</si>
  <si>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</si>
  <si>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</si>
  <si>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</si>
  <si>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</si>
  <si>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</si>
  <si>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</si>
  <si>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</si>
  <si>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</si>
  <si>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</si>
  <si>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</si>
  <si>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</si>
  <si>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</si>
  <si>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</si>
  <si>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</si>
  <si>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</si>
  <si>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</si>
  <si>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</si>
  <si>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</si>
  <si>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</si>
  <si>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</si>
  <si>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</si>
  <si>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</si>
  <si>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</si>
  <si>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</si>
  <si>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</si>
  <si>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</si>
  <si>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</si>
  <si>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</si>
  <si>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</si>
  <si>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</si>
  <si>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</si>
  <si>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</si>
  <si>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</si>
  <si>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</si>
  <si>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</si>
  <si>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</si>
  <si>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</si>
  <si>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</si>
  <si>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</si>
  <si>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</si>
  <si>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</si>
  <si>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</si>
  <si>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</si>
  <si>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</si>
  <si>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</si>
  <si>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</si>
  <si>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</si>
  <si>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</si>
  <si>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</si>
  <si>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</si>
  <si>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</si>
  <si>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</si>
  <si>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</si>
  <si>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</si>
  <si>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</si>
  <si>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</si>
  <si>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</si>
  <si>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</si>
  <si>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</si>
  <si>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</si>
  <si>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</si>
  <si>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</si>
  <si>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</si>
  <si>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</si>
  <si>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</si>
  <si>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</si>
  <si>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</si>
  <si>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</si>
  <si>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</si>
  <si>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</si>
  <si>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</si>
  <si>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</si>
  <si>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</si>
  <si>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</si>
  <si>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</si>
  <si>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</si>
  <si>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</si>
  <si>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</si>
  <si>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</si>
  <si>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</si>
  <si>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</si>
  <si>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</si>
  <si>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</si>
  <si>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</si>
  <si>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</si>
  <si>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</si>
  <si>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</si>
  <si>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</si>
  <si>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</si>
  <si>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</si>
  <si>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</si>
  <si>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</si>
  <si>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</si>
  <si>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</si>
  <si>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</si>
  <si>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</si>
  <si>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</si>
  <si>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</si>
  <si>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</si>
  <si>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</si>
  <si>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</si>
  <si>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</si>
  <si>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</si>
  <si>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</si>
  <si>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</si>
  <si>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</si>
  <si>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</si>
  <si>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</si>
  <si>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</si>
  <si>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</si>
  <si>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</si>
  <si>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</si>
  <si>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</si>
  <si>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</si>
  <si>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</si>
  <si>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</si>
  <si>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</si>
  <si>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</si>
  <si>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</si>
  <si>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</si>
  <si>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</si>
  <si>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</si>
  <si>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</si>
  <si>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</si>
  <si>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</si>
  <si>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</si>
  <si>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</si>
  <si>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</si>
  <si>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</si>
  <si>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</si>
  <si>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</si>
  <si>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</si>
  <si>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</si>
  <si>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</si>
  <si>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</si>
  <si>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</si>
  <si>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</si>
  <si>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</si>
  <si>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</si>
  <si>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</si>
  <si>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</si>
  <si>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</si>
  <si>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</si>
  <si>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</si>
  <si>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</si>
  <si>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</si>
  <si>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</si>
  <si>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</si>
  <si>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</si>
  <si>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</si>
  <si>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</si>
  <si>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</si>
  <si>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</si>
  <si>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</si>
  <si>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</si>
  <si>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</si>
  <si>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</si>
  <si>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</si>
  <si>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</si>
  <si>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</si>
  <si>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</si>
  <si>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</si>
  <si>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</si>
  <si>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</si>
  <si>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</si>
  <si>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</si>
  <si>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</si>
  <si>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</si>
  <si>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</si>
  <si>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</si>
  <si>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</si>
  <si>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</si>
  <si>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</si>
  <si>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</si>
  <si>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</si>
  <si>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</si>
  <si>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</si>
  <si>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</si>
  <si>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</si>
  <si>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</si>
  <si>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</si>
  <si>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</si>
  <si>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</si>
  <si>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</si>
  <si>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</si>
  <si>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</si>
  <si>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</si>
  <si>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</si>
  <si>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</si>
  <si>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</si>
  <si>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</si>
  <si>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</si>
  <si>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</si>
  <si>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</si>
  <si>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</si>
  <si>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</si>
  <si>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</si>
  <si>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</si>
  <si>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</si>
  <si>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</si>
  <si>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</si>
  <si>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</si>
  <si>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</si>
  <si>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</si>
  <si>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</si>
  <si>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</si>
  <si>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</si>
  <si>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</si>
  <si>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</si>
  <si>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</si>
  <si>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</si>
  <si>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</si>
  <si>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</si>
  <si>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</si>
  <si>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</si>
  <si>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</si>
  <si>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</si>
  <si>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</si>
  <si>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</si>
  <si>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</si>
  <si>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</si>
  <si>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</si>
  <si>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</si>
  <si>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</si>
  <si>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</si>
  <si>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</si>
  <si>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</si>
  <si>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</si>
  <si>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</si>
  <si>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</si>
  <si>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</si>
  <si>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</si>
  <si>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</si>
  <si>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</si>
  <si>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</si>
  <si>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</si>
  <si>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</si>
  <si>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</si>
  <si>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</si>
  <si>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</si>
  <si>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</si>
  <si>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</si>
  <si>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</si>
  <si>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</si>
  <si>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</si>
  <si>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</si>
  <si>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</si>
  <si>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</si>
  <si>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</si>
  <si>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</si>
  <si>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</si>
  <si>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</si>
  <si>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</si>
  <si>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</si>
  <si>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</si>
  <si>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</si>
  <si>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</si>
  <si>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</si>
  <si>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</si>
  <si>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</si>
  <si>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</si>
  <si>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</si>
  <si>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</si>
  <si>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</si>
  <si>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</si>
  <si>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</si>
  <si>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</si>
  <si>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</si>
  <si>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</si>
  <si>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</si>
  <si>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</si>
  <si>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</si>
  <si>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</si>
  <si>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</si>
  <si>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</si>
  <si>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</si>
  <si>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</si>
  <si>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</si>
  <si>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</si>
  <si>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</si>
  <si>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</si>
  <si>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</si>
  <si>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</si>
  <si>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</si>
  <si>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</si>
  <si>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</si>
  <si>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</si>
  <si>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</si>
  <si>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</si>
  <si>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</si>
  <si>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</si>
  <si>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</si>
  <si>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</si>
  <si>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</si>
  <si>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</si>
  <si>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</si>
  <si>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</si>
  <si>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</si>
  <si>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</si>
  <si>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</si>
  <si>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</si>
  <si>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</si>
  <si>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</si>
  <si>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</si>
  <si>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</si>
  <si>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</si>
  <si>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</si>
  <si>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</si>
  <si>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</si>
  <si>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</si>
  <si>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</si>
  <si>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</si>
  <si>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</si>
  <si>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</si>
  <si>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</si>
  <si>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</si>
  <si>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</si>
  <si>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</si>
  <si>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</si>
  <si>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</si>
  <si>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</si>
  <si>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</si>
  <si>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</si>
  <si>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</si>
  <si>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</si>
  <si>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</si>
  <si>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</si>
  <si>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</si>
  <si>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</si>
  <si>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</si>
  <si>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</si>
  <si>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</si>
  <si>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</si>
  <si>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</si>
  <si>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</si>
  <si>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</si>
  <si>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</si>
  <si>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</si>
  <si>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</si>
  <si>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</si>
  <si>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</si>
  <si>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</si>
  <si>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</si>
  <si>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</si>
  <si>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</si>
  <si>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</si>
  <si>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</si>
  <si>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</si>
  <si>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</si>
  <si>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</si>
  <si>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</si>
  <si>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</si>
  <si>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</si>
  <si>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</si>
  <si>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</si>
  <si>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</si>
  <si>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</si>
  <si>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</si>
  <si>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</si>
  <si>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</si>
  <si>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</si>
  <si>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</si>
  <si>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</si>
  <si>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</si>
  <si>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</si>
  <si>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</si>
  <si>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</si>
  <si>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</si>
  <si>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</si>
  <si>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</si>
  <si>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</si>
  <si>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</si>
  <si>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</si>
  <si>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</si>
  <si>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</si>
  <si>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</si>
  <si>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</si>
  <si>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</si>
  <si>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</si>
  <si>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</si>
  <si>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</si>
  <si>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</si>
  <si>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</si>
  <si>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</si>
  <si>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</si>
  <si>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</si>
  <si>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</si>
  <si>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</si>
  <si>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</si>
  <si>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</si>
  <si>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</si>
  <si>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</si>
  <si>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</si>
  <si>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</si>
  <si>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</si>
  <si>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</si>
  <si>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</si>
  <si>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</si>
  <si>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</si>
  <si>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</si>
  <si>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</si>
  <si>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</si>
  <si>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</si>
  <si>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</si>
  <si>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</si>
  <si>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</si>
  <si>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</si>
  <si>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</si>
  <si>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</si>
  <si>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</si>
  <si>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</si>
  <si>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</si>
  <si>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</si>
  <si>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</si>
  <si>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</si>
  <si>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</si>
  <si>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</si>
  <si>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</si>
  <si>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</si>
  <si>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</si>
  <si>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</si>
  <si>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</si>
  <si>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</si>
  <si>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</si>
  <si>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</si>
  <si>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</si>
  <si>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</si>
  <si>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</si>
  <si>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</si>
  <si>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</si>
  <si>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</si>
  <si>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</si>
  <si>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</si>
  <si>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</si>
  <si>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</si>
  <si>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</si>
  <si>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</si>
  <si>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</si>
  <si>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</si>
  <si>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</si>
  <si>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</si>
  <si>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</si>
  <si>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</si>
  <si>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</si>
  <si>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</si>
  <si>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</si>
  <si>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</si>
  <si>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</si>
  <si>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</si>
  <si>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</si>
  <si>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</si>
  <si>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</si>
  <si>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</si>
  <si>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</si>
  <si>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</si>
  <si>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</si>
  <si>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</si>
  <si>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</si>
  <si>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</si>
  <si>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</si>
  <si>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</si>
  <si>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</si>
  <si>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</si>
  <si>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</si>
  <si>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</si>
  <si>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</si>
  <si>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</si>
  <si>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</si>
  <si>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</si>
  <si>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</si>
  <si>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</si>
  <si>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</si>
  <si>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</si>
  <si>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</si>
  <si>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</si>
  <si>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</si>
  <si>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</si>
  <si>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</si>
  <si>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</si>
  <si>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</si>
  <si>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</si>
  <si>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</si>
  <si>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</si>
  <si>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</si>
  <si>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</si>
  <si>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</si>
  <si>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</si>
  <si>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</si>
  <si>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</si>
  <si>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</si>
  <si>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</si>
  <si>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</si>
  <si>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</si>
  <si>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</si>
  <si>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</si>
  <si>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</si>
  <si>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</si>
  <si>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</si>
  <si>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</si>
  <si>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</si>
  <si>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</si>
  <si>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</si>
  <si>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</si>
  <si>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</si>
  <si>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</si>
  <si>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</si>
  <si>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</si>
  <si>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</si>
  <si>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</si>
  <si>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</si>
  <si>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</si>
  <si>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</si>
  <si>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</si>
  <si>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</si>
  <si>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</si>
  <si>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</si>
  <si>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</si>
  <si>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</si>
  <si>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</si>
  <si>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</si>
  <si>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</si>
  <si>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</si>
  <si>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</si>
  <si>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</si>
  <si>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</si>
  <si>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</si>
  <si>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</si>
  <si>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</si>
  <si>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</si>
  <si>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</si>
  <si>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</si>
  <si>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</si>
  <si>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</si>
  <si>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</si>
  <si>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</si>
  <si>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</si>
  <si>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</si>
  <si>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</si>
  <si>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</si>
  <si>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</si>
  <si>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</si>
  <si>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</si>
  <si>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</si>
  <si>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</si>
  <si>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</si>
  <si>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</si>
  <si>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</si>
  <si>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</si>
  <si>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</si>
  <si>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</si>
  <si>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</si>
  <si>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</si>
  <si>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</si>
  <si>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</si>
  <si>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</si>
  <si>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</si>
  <si>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</si>
  <si>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</si>
  <si>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</si>
  <si>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</si>
  <si>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</si>
  <si>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</si>
  <si>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</si>
  <si>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</si>
  <si>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</si>
  <si>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</si>
  <si>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</si>
  <si>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</si>
  <si>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</si>
  <si>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</si>
  <si>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</si>
  <si>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</si>
  <si>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</si>
  <si>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</si>
  <si>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</si>
  <si>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</si>
  <si>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</si>
  <si>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</si>
  <si>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</si>
  <si>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</si>
  <si>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</si>
  <si>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</si>
  <si>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</si>
  <si>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</si>
  <si>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</si>
  <si>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</si>
  <si>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</si>
  <si>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</si>
  <si>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</si>
  <si>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</si>
  <si>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</si>
  <si>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</si>
  <si>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</si>
  <si>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</si>
  <si>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</si>
  <si>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</si>
  <si>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</si>
  <si>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</si>
  <si>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</si>
  <si>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</si>
  <si>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</si>
  <si>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</si>
  <si>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</si>
  <si>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</si>
  <si>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</si>
  <si>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</si>
  <si>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</si>
  <si>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</si>
  <si>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</si>
  <si>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</si>
  <si>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</si>
  <si>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</si>
  <si>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</si>
  <si>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</si>
  <si>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</si>
  <si>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</si>
  <si>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</si>
  <si>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</si>
  <si>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</si>
  <si>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</si>
  <si>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</si>
  <si>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</si>
  <si>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</si>
  <si>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</si>
  <si>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</si>
  <si>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</si>
  <si>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</si>
  <si>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</si>
  <si>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</si>
  <si>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</si>
  <si>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</si>
  <si>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</si>
  <si>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</si>
  <si>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</si>
  <si>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</si>
  <si>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</si>
  <si>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</si>
  <si>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</si>
  <si>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</si>
  <si>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</si>
  <si>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</si>
  <si>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</si>
  <si>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</si>
  <si>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</si>
  <si>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</si>
  <si>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</si>
  <si>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</si>
  <si>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</si>
  <si>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</si>
  <si>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</si>
  <si>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</si>
  <si>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</si>
  <si>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</si>
  <si>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</si>
  <si>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</si>
  <si>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</si>
  <si>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</si>
  <si>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</si>
  <si>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</si>
  <si>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</si>
  <si>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</si>
  <si>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</si>
  <si>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</si>
  <si>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</si>
  <si>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</si>
  <si>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</si>
  <si>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</si>
  <si>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</si>
  <si>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</si>
  <si>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</si>
  <si>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</si>
  <si>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</si>
  <si>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</si>
  <si>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</si>
  <si>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</si>
  <si>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</si>
  <si>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</si>
  <si>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</si>
  <si>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</si>
  <si>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</si>
  <si>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</si>
  <si>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</si>
  <si>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</si>
  <si>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</si>
  <si>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</si>
  <si>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</si>
  <si>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</si>
  <si>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</si>
  <si>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</si>
  <si>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</si>
  <si>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</si>
  <si>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</si>
  <si>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</si>
  <si>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</si>
  <si>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</si>
  <si>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</si>
  <si>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</si>
  <si>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</si>
  <si>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</si>
  <si>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</si>
  <si>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</si>
  <si>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</si>
  <si>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</si>
  <si>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</si>
  <si>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</si>
  <si>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</si>
  <si>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</si>
  <si>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</si>
  <si>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</si>
  <si>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</si>
  <si>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</si>
  <si>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</si>
  <si>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</si>
  <si>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</si>
  <si>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</si>
  <si>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</si>
  <si>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</si>
  <si>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</si>
  <si>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</si>
  <si>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</si>
  <si>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</si>
  <si>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</si>
  <si>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</si>
  <si>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</si>
  <si>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</si>
  <si>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</si>
  <si>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</si>
  <si>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</si>
  <si>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</si>
  <si>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</si>
  <si>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</si>
  <si>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</si>
  <si>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</si>
  <si>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</si>
  <si>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</si>
  <si>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</si>
  <si>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</si>
  <si>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</si>
  <si>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</si>
  <si>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</si>
  <si>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</si>
  <si>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</si>
  <si>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</si>
  <si>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</si>
  <si>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</si>
  <si>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</si>
  <si>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</si>
  <si>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</si>
  <si>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</si>
  <si>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</si>
  <si>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</si>
  <si>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</si>
  <si>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</si>
  <si>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</si>
  <si>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</si>
  <si>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</si>
  <si>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</si>
  <si>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</si>
  <si>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</si>
  <si>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</si>
  <si>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</si>
  <si>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</si>
  <si>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</si>
  <si>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</si>
  <si>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</si>
  <si>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</si>
  <si>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</si>
  <si>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</si>
  <si>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</si>
  <si>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</si>
  <si>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</si>
  <si>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</si>
  <si>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</si>
  <si>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</si>
  <si>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</si>
  <si>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</si>
  <si>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</si>
  <si>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</si>
  <si>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</si>
  <si>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</si>
  <si>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</si>
  <si>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</si>
  <si>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</si>
  <si>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</si>
  <si>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</si>
  <si>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</si>
  <si>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</si>
  <si>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</si>
  <si>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</si>
  <si>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</si>
  <si>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</si>
  <si>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</si>
  <si>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</si>
  <si>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</si>
  <si>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</si>
  <si>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</si>
  <si>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</si>
  <si>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</si>
  <si>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</si>
  <si>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</si>
  <si>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</si>
  <si>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</si>
  <si>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</si>
  <si>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</si>
  <si>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</si>
  <si>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</si>
  <si>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</si>
  <si>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</si>
  <si>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</si>
  <si>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</si>
  <si>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</si>
  <si>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</si>
  <si>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</si>
  <si>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</si>
  <si>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</si>
  <si>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</si>
  <si>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</si>
  <si>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</si>
  <si>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</si>
  <si>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</si>
  <si>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</si>
  <si>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</si>
  <si>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</si>
  <si>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</si>
  <si>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</si>
  <si>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</si>
  <si>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</si>
  <si>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</si>
  <si>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</si>
  <si>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</si>
  <si>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</si>
  <si>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</si>
  <si>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</si>
  <si>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</si>
  <si>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</si>
  <si>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</si>
  <si>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</si>
  <si>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</si>
  <si>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</si>
  <si>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</si>
  <si>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</si>
  <si>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</si>
  <si>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</si>
  <si>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</si>
  <si>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</si>
  <si>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</si>
  <si>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</si>
  <si>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</si>
  <si>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</si>
  <si>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</si>
  <si>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</si>
  <si>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</si>
  <si>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</si>
  <si>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</si>
  <si>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</si>
  <si>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</si>
  <si>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</si>
  <si>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</si>
  <si>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</si>
  <si>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</si>
  <si>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</si>
  <si>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</si>
  <si>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</si>
  <si>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</si>
  <si>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</si>
  <si>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</si>
  <si>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</si>
  <si>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</si>
  <si>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</si>
  <si>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</si>
  <si>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</si>
  <si>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</si>
  <si>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</si>
  <si>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</si>
  <si>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</si>
  <si>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</si>
  <si>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</si>
  <si>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</si>
  <si>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</si>
  <si>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</si>
  <si>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</si>
  <si>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</si>
  <si>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</si>
  <si>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</si>
  <si>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</si>
  <si>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</si>
  <si>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</si>
  <si>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</si>
  <si>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</si>
  <si>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</si>
  <si>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</si>
  <si>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</si>
  <si>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</si>
  <si>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</si>
  <si>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</si>
  <si>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</si>
  <si>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</si>
  <si>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</si>
  <si>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</si>
  <si>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</si>
  <si>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</si>
  <si>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</si>
  <si>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</si>
  <si>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</si>
  <si>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</si>
  <si>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</si>
  <si>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</si>
  <si>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l - športové pohybové tábory pre mládež</t>
  </si>
  <si>
    <t>35010452</t>
  </si>
  <si>
    <t>Ubytovanie pod Roháčmi, Habovka 277, 02732</t>
  </si>
  <si>
    <t>2/25</t>
  </si>
  <si>
    <t>3/25</t>
  </si>
  <si>
    <t>005/2025</t>
  </si>
  <si>
    <t>00314471</t>
  </si>
  <si>
    <t xml:space="preserve">Obecný úrad Habovka, Pod Grúňom 266/24, 02732 </t>
  </si>
  <si>
    <t>Ubytovanie hráčok a trénerov pre ročník 2012</t>
  </si>
  <si>
    <t>Ubytovanie hráčok a trénerov pre ročník 2013</t>
  </si>
  <si>
    <t>250828/2</t>
  </si>
  <si>
    <t>250828/3</t>
  </si>
  <si>
    <t>250912</t>
  </si>
  <si>
    <t>Prenájom telocvične na august v obci Habovka august 2025</t>
  </si>
  <si>
    <t>Ing.Pavol Gerát</t>
  </si>
  <si>
    <t>Kontaktná osoba zodpovedná za vyplnený formulár
meno a priezvisko: Ing.Pavol Gerát
e-mail: ippsza@gmail.com
tel. kontakt (mobil): 0907 188 019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</si>
</sst>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4">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64" fontId="1" fillId="3" borderId="0" xfId="0" applyNumberFormat="1" applyFont="1" applyFill="1" applyAlignment="1" applyProtection="1">
      <alignment horizontal="center" vertical="center"/>
      <protection locked="0"/>
    </xf>
    <xf numFmtId="49" fontId="1" fillId="3" borderId="0" xfId="0" applyNumberFormat="1" applyFont="1" applyFill="1" applyAlignment="1" applyProtection="1">
      <alignment horizontal="center" vertical="center" wrapText="1"/>
      <protection locked="0"/>
    </xf>
    <xf numFmtId="14" fontId="7" fillId="3" borderId="0" xfId="0" applyNumberFormat="1" applyFont="1" applyFill="1" applyAlignment="1">
      <alignment horizontal="left"/>
    </xf>
    <xf numFmtId="49" fontId="1" fillId="3" borderId="0" xfId="0" applyNumberFormat="1" applyFont="1" applyFill="1" applyAlignment="1" applyProtection="1">
      <alignment vertical="center"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8"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2"/>
      <c r="D1" s="332"/>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5" customHeight="1" x14ac:dyDescent="0.25">
      <c r="A12" s="302" t="s">
        <v>1349</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3"/>
      <c r="D21" s="333"/>
    </row>
    <row r="22" spans="1:4" x14ac:dyDescent="0.25">
      <c r="C22" s="334"/>
      <c r="D22" s="333"/>
    </row>
    <row r="23" spans="1:4" ht="64" x14ac:dyDescent="0.25">
      <c r="A23" s="23" t="s">
        <v>1350</v>
      </c>
      <c r="C23" s="255"/>
      <c r="D23" s="256"/>
    </row>
    <row r="24" spans="1:4" ht="12.75" customHeight="1" x14ac:dyDescent="0.25">
      <c r="C24" s="330"/>
      <c r="D24" s="331"/>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5"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1346</v>
      </c>
    </row>
    <row r="133" spans="1:1" ht="61.5" customHeight="1" x14ac:dyDescent="0.25">
      <c r="A133" s="301" t="s">
        <v>1358</v>
      </c>
    </row>
    <row r="134" spans="1:1" ht="13" x14ac:dyDescent="0.25">
      <c r="A134" s="260" t="s">
        <v>1359</v>
      </c>
    </row>
    <row r="135" spans="1:1" ht="101" x14ac:dyDescent="0.25">
      <c r="A135" s="301" t="s">
        <v>1347</v>
      </c>
    </row>
    <row r="136" spans="1:1" x14ac:dyDescent="0.25">
      <c r="A136"/>
    </row>
    <row r="137" spans="1:1" ht="71.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4" t="str">
        <f>Spolu!C3&amp;", "&amp;Spolu!C6</f>
        <v>BASKETBALOVÝ KLUB MLÁDEŽE ŽILINA - ZÁVODIE, 	Kvetná 2396/7, Žilina, 010 01</v>
      </c>
      <c r="B1" s="384"/>
      <c r="C1" s="384"/>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5" t="s">
        <v>1249</v>
      </c>
      <c r="F3" s="386"/>
      <c r="N3" s="137" t="str">
        <f t="shared" si="0"/>
        <v>c - príspevok Slovenskému paralympijskému výboru</v>
      </c>
      <c r="O3" s="137" t="s">
        <v>343</v>
      </c>
      <c r="P3" s="137" t="str">
        <f>Spolu!B19</f>
        <v>príspevok Slovenskému paralympijskému výboru</v>
      </c>
    </row>
    <row r="4" spans="1:16" ht="45.75" customHeight="1" x14ac:dyDescent="0.25">
      <c r="E4" s="386"/>
      <c r="F4" s="386"/>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7" t="s">
        <v>1280</v>
      </c>
      <c r="B12" s="387"/>
      <c r="C12" s="387"/>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8"/>
      <c r="C13" s="388"/>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9" t="s">
        <v>1282</v>
      </c>
      <c r="C14" s="390"/>
      <c r="F14" s="311"/>
      <c r="N14" s="137" t="str">
        <f t="shared" si="0"/>
        <v xml:space="preserve">n - </v>
      </c>
      <c r="O14" s="137" t="s">
        <v>364</v>
      </c>
    </row>
    <row r="15" spans="1:16" ht="34.4" customHeight="1" x14ac:dyDescent="0.25">
      <c r="A15" s="139" t="s">
        <v>1283</v>
      </c>
      <c r="B15" s="389" t="s">
        <v>3026</v>
      </c>
      <c r="C15" s="390"/>
      <c r="F15" s="392"/>
      <c r="N15" s="137" t="str">
        <f t="shared" si="0"/>
        <v xml:space="preserve">o - </v>
      </c>
      <c r="O15" s="137" t="s">
        <v>365</v>
      </c>
    </row>
    <row r="16" spans="1:16" x14ac:dyDescent="0.25">
      <c r="A16" s="139" t="s">
        <v>1267</v>
      </c>
      <c r="B16" s="142">
        <f>F8</f>
        <v>0</v>
      </c>
      <c r="C16" s="137"/>
      <c r="F16" s="392"/>
      <c r="N16" s="137" t="str">
        <f t="shared" si="0"/>
        <v xml:space="preserve">p - </v>
      </c>
      <c r="O16" s="137" t="s">
        <v>366</v>
      </c>
    </row>
    <row r="17" spans="1:16" ht="32.15" customHeight="1" x14ac:dyDescent="0.25">
      <c r="A17" s="139" t="s">
        <v>1270</v>
      </c>
      <c r="B17" s="142">
        <f>F9</f>
        <v>0</v>
      </c>
      <c r="C17" s="137"/>
      <c r="F17" s="392"/>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42220971</v>
      </c>
      <c r="F19" s="145" t="s">
        <v>1268</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1273</v>
      </c>
      <c r="G21" s="284">
        <v>421947749446</v>
      </c>
      <c r="H21" s="148"/>
      <c r="N21" s="137" t="str">
        <f>O21&amp;" - "&amp;P21</f>
        <v>026 01 - Šport pre všetkých, školský a univerzitný šport</v>
      </c>
      <c r="O21" s="137" t="s">
        <v>317</v>
      </c>
      <c r="P21" s="137" t="s">
        <v>318</v>
      </c>
    </row>
    <row r="22" spans="1:16" x14ac:dyDescent="0.25">
      <c r="A22" s="137"/>
      <c r="B22" s="137"/>
      <c r="F22" s="147" t="s">
        <v>1274</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91" t="s">
        <v>1275</v>
      </c>
      <c r="C24" s="391"/>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93" t="s">
        <v>1288</v>
      </c>
      <c r="B2" s="393"/>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5" t="s">
        <v>57</v>
      </c>
      <c r="B1" s="335"/>
      <c r="C1" s="335"/>
      <c r="D1" s="335"/>
      <c r="E1" s="335"/>
      <c r="F1" s="335"/>
      <c r="G1" s="335"/>
      <c r="H1" s="335"/>
      <c r="I1" s="52"/>
      <c r="J1" s="37"/>
    </row>
    <row r="2" spans="1:11" ht="15.5" x14ac:dyDescent="0.35">
      <c r="A2" s="341" t="s">
        <v>58</v>
      </c>
      <c r="B2" s="341"/>
      <c r="C2" s="341"/>
      <c r="D2" s="341"/>
      <c r="E2" s="341"/>
      <c r="F2" s="341"/>
      <c r="G2" s="341"/>
      <c r="H2" s="339" t="str">
        <f>+Doklady!I100</f>
        <v>V4</v>
      </c>
      <c r="I2" s="339"/>
    </row>
    <row r="3" spans="1:11" ht="14" x14ac:dyDescent="0.3">
      <c r="A3" s="40"/>
      <c r="B3" s="40"/>
      <c r="C3" s="40"/>
      <c r="D3" s="40"/>
      <c r="E3" s="40"/>
      <c r="F3" s="40"/>
      <c r="G3" s="40"/>
      <c r="H3" s="340">
        <f>+Doklady!I101</f>
        <v>46048</v>
      </c>
      <c r="I3" s="340"/>
    </row>
    <row r="4" spans="1:11" ht="15.75" customHeight="1" x14ac:dyDescent="0.3">
      <c r="A4" s="41" t="s">
        <v>59</v>
      </c>
      <c r="B4" s="336" t="s">
        <v>60</v>
      </c>
      <c r="C4" s="337"/>
      <c r="D4" s="337"/>
      <c r="E4" s="338"/>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4" t="s">
        <v>311</v>
      </c>
      <c r="B1" s="345"/>
      <c r="C1" s="174">
        <v>45688</v>
      </c>
      <c r="D1" s="26"/>
      <c r="G1" s="252">
        <v>45688</v>
      </c>
    </row>
    <row r="2" spans="1:7" ht="14" x14ac:dyDescent="0.3">
      <c r="A2" s="28"/>
      <c r="B2" s="28"/>
      <c r="G2" s="252">
        <v>45716</v>
      </c>
    </row>
    <row r="3" spans="1:7" ht="14" x14ac:dyDescent="0.3">
      <c r="A3" s="30" t="s">
        <v>312</v>
      </c>
      <c r="B3" s="342" t="str">
        <f>INDEX(Adr!B:B,Doklady!B102+1)</f>
        <v>BASKETBALOVÝ KLUB MLÁDEŽE ŽILINA - ZÁVODIE</v>
      </c>
      <c r="C3" s="342"/>
      <c r="D3" s="342"/>
      <c r="G3" s="252">
        <v>45747</v>
      </c>
    </row>
    <row r="4" spans="1:7" ht="14" x14ac:dyDescent="0.3">
      <c r="A4" s="30" t="s">
        <v>313</v>
      </c>
      <c r="B4" s="29" t="str">
        <f>RIGHT("0000"&amp;INDEX(Adr!A:A,Doklady!B102+1),8)</f>
        <v>42220971</v>
      </c>
      <c r="G4" s="252">
        <v>45777</v>
      </c>
    </row>
    <row r="5" spans="1:7" ht="14" x14ac:dyDescent="0.3">
      <c r="A5" s="30" t="s">
        <v>314</v>
      </c>
      <c r="B5" s="29" t="str">
        <f>INDEX(Adr!D:D,Doklady!B102+1)&amp;", "&amp;INDEX(Adr!E:E,Doklady!B102+1)</f>
        <v xml:space="preserve">	Kvetná 2396/7, Žilina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43" t="s">
        <v>328</v>
      </c>
      <c r="B17" s="343"/>
      <c r="C17" s="343"/>
      <c r="D17" s="34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27" sqref="B27:H27"/>
    </sheetView>
  </sheetViews>
  <sheetFormatPr defaultColWidth="11.453125" defaultRowHeight="10" x14ac:dyDescent="0.2"/>
  <cols>
    <col min="1" max="1" width="7.1796875" style="8"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65" t="s">
        <v>329</v>
      </c>
      <c r="B1" s="365"/>
      <c r="C1" s="365"/>
      <c r="D1" s="365"/>
      <c r="E1" s="365"/>
      <c r="F1" s="365"/>
      <c r="G1" s="365"/>
      <c r="H1" s="365"/>
      <c r="I1" s="365"/>
    </row>
    <row r="2" spans="1:26" ht="7.5" customHeight="1" x14ac:dyDescent="0.2">
      <c r="C2" s="8"/>
      <c r="D2" s="8"/>
      <c r="E2" s="8"/>
      <c r="F2" s="8"/>
      <c r="G2" s="8"/>
      <c r="H2" s="8"/>
      <c r="I2" s="8"/>
    </row>
    <row r="3" spans="1:26" s="9" customFormat="1" ht="26.15" customHeight="1" x14ac:dyDescent="0.25">
      <c r="B3" s="160" t="s">
        <v>59</v>
      </c>
      <c r="C3" s="366" t="str">
        <f>INDEX(Adr!B2:B240,Doklady!B102)</f>
        <v>BASKETBALOVÝ KLUB MLÁDEŽE ŽILINA - ZÁVODIE</v>
      </c>
      <c r="D3" s="366"/>
      <c r="E3" s="366"/>
      <c r="F3" s="366"/>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42220971</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 xml:space="preserve">	Kvetná 2396/7, Žilina, 010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7" t="s">
        <v>334</v>
      </c>
      <c r="F9" s="368"/>
      <c r="J9" s="8"/>
      <c r="L9" s="118"/>
      <c r="M9" s="118"/>
      <c r="N9" s="118"/>
      <c r="O9" s="118"/>
      <c r="P9" s="118"/>
      <c r="Q9" s="118"/>
      <c r="R9" s="118"/>
      <c r="S9" s="118"/>
    </row>
    <row r="10" spans="1:26" ht="18" x14ac:dyDescent="0.4">
      <c r="A10" s="69" t="s">
        <v>317</v>
      </c>
      <c r="B10" s="70" t="s">
        <v>318</v>
      </c>
      <c r="C10" s="126">
        <f>SUMIF(FP!J:J,Doklady!$B$1&amp;A10,FP!D:D)</f>
        <v>5000</v>
      </c>
      <c r="D10" s="126">
        <f>C10-E10</f>
        <v>5000</v>
      </c>
      <c r="E10" s="361">
        <f>SUMIF(K:K,A10,I:I)</f>
        <v>0</v>
      </c>
      <c r="F10" s="362"/>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9">
        <f>+I39-I42+I44-I47</f>
        <v>0</v>
      </c>
      <c r="F11" s="370"/>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61">
        <f>SUMIF(K:K,A12,I:I)</f>
        <v>0</v>
      </c>
      <c r="F12" s="362"/>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61">
        <f>SUMIF(K:K,A13,I:I)</f>
        <v>0</v>
      </c>
      <c r="F13" s="362"/>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1">
        <f>SUMIF(K:K,A14,I:I)</f>
        <v>0</v>
      </c>
      <c r="F14" s="372"/>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3" t="s">
        <v>337</v>
      </c>
      <c r="C16" s="354"/>
      <c r="D16" s="354"/>
      <c r="E16" s="354"/>
      <c r="F16" s="354"/>
      <c r="G16" s="354"/>
      <c r="H16" s="35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6" t="s">
        <v>340</v>
      </c>
      <c r="C17" s="356"/>
      <c r="D17" s="356"/>
      <c r="E17" s="356"/>
      <c r="F17" s="356"/>
      <c r="G17" s="356"/>
      <c r="H17" s="356"/>
      <c r="I17" s="73">
        <f>SUMIF(FP!I:I,Doklady!$B$1&amp;A17,FP!D:D)</f>
        <v>0</v>
      </c>
      <c r="T17" s="86"/>
    </row>
    <row r="18" spans="1:20" x14ac:dyDescent="0.2">
      <c r="A18" s="135" t="s">
        <v>341</v>
      </c>
      <c r="B18" s="356" t="s">
        <v>342</v>
      </c>
      <c r="C18" s="356"/>
      <c r="D18" s="356"/>
      <c r="E18" s="356"/>
      <c r="F18" s="356"/>
      <c r="G18" s="356"/>
      <c r="H18" s="356"/>
      <c r="I18" s="73">
        <f>SUMIF(FP!I:I,Doklady!$B$1&amp;A18,FP!D:D)</f>
        <v>0</v>
      </c>
    </row>
    <row r="19" spans="1:20" x14ac:dyDescent="0.2">
      <c r="A19" s="115" t="s">
        <v>343</v>
      </c>
      <c r="B19" s="356" t="s">
        <v>344</v>
      </c>
      <c r="C19" s="356"/>
      <c r="D19" s="356"/>
      <c r="E19" s="356"/>
      <c r="F19" s="356"/>
      <c r="G19" s="356"/>
      <c r="H19" s="356"/>
      <c r="I19" s="73">
        <f>SUMIF(FP!I:I,Doklady!$B$1&amp;A19,FP!D:D)</f>
        <v>0</v>
      </c>
    </row>
    <row r="20" spans="1:20" x14ac:dyDescent="0.2">
      <c r="A20" s="135" t="s">
        <v>345</v>
      </c>
      <c r="B20" s="350" t="s">
        <v>346</v>
      </c>
      <c r="C20" s="351"/>
      <c r="D20" s="351"/>
      <c r="E20" s="351"/>
      <c r="F20" s="351"/>
      <c r="G20" s="351"/>
      <c r="H20" s="352"/>
      <c r="I20" s="73">
        <f>SUMIF(FP!I:I,Doklady!$B$1&amp;A20,FP!D:D)</f>
        <v>0</v>
      </c>
      <c r="T20" s="86"/>
    </row>
    <row r="21" spans="1:20" x14ac:dyDescent="0.2">
      <c r="A21" s="115" t="s">
        <v>347</v>
      </c>
      <c r="B21" s="350" t="s">
        <v>348</v>
      </c>
      <c r="C21" s="351"/>
      <c r="D21" s="351"/>
      <c r="E21" s="351"/>
      <c r="F21" s="351"/>
      <c r="G21" s="351"/>
      <c r="H21" s="352"/>
      <c r="I21" s="73">
        <f>SUMIF(FP!I:I,Doklady!$B$1&amp;A21,FP!D:D)</f>
        <v>0</v>
      </c>
      <c r="T21" s="86"/>
    </row>
    <row r="22" spans="1:20" x14ac:dyDescent="0.2">
      <c r="A22" s="135" t="s">
        <v>349</v>
      </c>
      <c r="B22" s="357" t="s">
        <v>350</v>
      </c>
      <c r="C22" s="358"/>
      <c r="D22" s="358"/>
      <c r="E22" s="358"/>
      <c r="F22" s="358"/>
      <c r="G22" s="358"/>
      <c r="H22" s="359"/>
      <c r="I22" s="73">
        <f>SUMIF(FP!I:I,Doklady!$B$1&amp;A22,FP!D:D)</f>
        <v>0</v>
      </c>
      <c r="T22" s="86"/>
    </row>
    <row r="23" spans="1:20" x14ac:dyDescent="0.2">
      <c r="A23" s="115" t="s">
        <v>351</v>
      </c>
      <c r="B23" s="350" t="s">
        <v>352</v>
      </c>
      <c r="C23" s="351"/>
      <c r="D23" s="351"/>
      <c r="E23" s="351"/>
      <c r="F23" s="351"/>
      <c r="G23" s="351"/>
      <c r="H23" s="352"/>
      <c r="I23" s="73">
        <f>SUMIF(FP!I:I,Doklady!$B$1&amp;A23,FP!D:D)</f>
        <v>0</v>
      </c>
      <c r="T23" s="86"/>
    </row>
    <row r="24" spans="1:20" x14ac:dyDescent="0.2">
      <c r="A24" s="135" t="s">
        <v>353</v>
      </c>
      <c r="B24" s="350" t="s">
        <v>354</v>
      </c>
      <c r="C24" s="351"/>
      <c r="D24" s="351"/>
      <c r="E24" s="351"/>
      <c r="F24" s="351"/>
      <c r="G24" s="351"/>
      <c r="H24" s="352"/>
      <c r="I24" s="73">
        <f>SUMIF(FP!I:I,Doklady!$B$1&amp;A24,FP!D:D)</f>
        <v>0</v>
      </c>
      <c r="T24" s="86"/>
    </row>
    <row r="25" spans="1:20" x14ac:dyDescent="0.2">
      <c r="A25" s="115" t="s">
        <v>355</v>
      </c>
      <c r="B25" s="373" t="s">
        <v>2233</v>
      </c>
      <c r="C25" s="374"/>
      <c r="D25" s="374"/>
      <c r="E25" s="374"/>
      <c r="F25" s="374"/>
      <c r="G25" s="374"/>
      <c r="H25" s="375"/>
      <c r="I25" s="73">
        <f>SUMIF(FP!I:I,Doklady!$B$1&amp;A25,FP!D:D)</f>
        <v>0</v>
      </c>
      <c r="T25" s="86"/>
    </row>
    <row r="26" spans="1:20" x14ac:dyDescent="0.2">
      <c r="A26" s="135" t="s">
        <v>356</v>
      </c>
      <c r="B26" s="350" t="s">
        <v>357</v>
      </c>
      <c r="C26" s="351"/>
      <c r="D26" s="351"/>
      <c r="E26" s="351"/>
      <c r="F26" s="351"/>
      <c r="G26" s="351"/>
      <c r="H26" s="352"/>
      <c r="I26" s="73">
        <f>SUMIF(FP!I:I,Doklady!$B$1&amp;A26,FP!D:D)</f>
        <v>0</v>
      </c>
      <c r="T26" s="86"/>
    </row>
    <row r="27" spans="1:20" x14ac:dyDescent="0.2">
      <c r="A27" s="115" t="s">
        <v>358</v>
      </c>
      <c r="B27" s="350" t="s">
        <v>359</v>
      </c>
      <c r="C27" s="351"/>
      <c r="D27" s="351"/>
      <c r="E27" s="351"/>
      <c r="F27" s="351"/>
      <c r="G27" s="351"/>
      <c r="H27" s="352"/>
      <c r="I27" s="73">
        <f>SUMIF(FP!I:I,Doklady!$B$1&amp;A27,FP!D:D)</f>
        <v>0</v>
      </c>
      <c r="T27" s="86"/>
    </row>
    <row r="28" spans="1:20" x14ac:dyDescent="0.2">
      <c r="A28" s="135" t="s">
        <v>360</v>
      </c>
      <c r="B28" s="350" t="s">
        <v>2974</v>
      </c>
      <c r="C28" s="351"/>
      <c r="D28" s="351"/>
      <c r="E28" s="351"/>
      <c r="F28" s="351"/>
      <c r="G28" s="351"/>
      <c r="H28" s="352"/>
      <c r="I28" s="73">
        <f>SUMIF(FP!I:I,Doklady!$B$1&amp;A28,FP!D:D)</f>
        <v>5000</v>
      </c>
      <c r="T28" s="86"/>
    </row>
    <row r="29" spans="1:20" x14ac:dyDescent="0.2">
      <c r="A29" s="115" t="s">
        <v>362</v>
      </c>
      <c r="B29" s="350" t="s">
        <v>363</v>
      </c>
      <c r="C29" s="351"/>
      <c r="D29" s="351"/>
      <c r="E29" s="351"/>
      <c r="F29" s="351"/>
      <c r="G29" s="351"/>
      <c r="H29" s="352"/>
      <c r="I29" s="73">
        <f>SUMIF(FP!I:I,Doklady!$B$1&amp;A29,FP!D:D)</f>
        <v>0</v>
      </c>
      <c r="T29" s="86"/>
    </row>
    <row r="30" spans="1:20" hidden="1" x14ac:dyDescent="0.2">
      <c r="A30" s="135" t="s">
        <v>364</v>
      </c>
      <c r="B30" s="350"/>
      <c r="C30" s="351"/>
      <c r="D30" s="351"/>
      <c r="E30" s="351"/>
      <c r="F30" s="351"/>
      <c r="G30" s="351"/>
      <c r="H30" s="352"/>
      <c r="I30" s="73">
        <f>SUMIF(FP!I:I,Doklady!$B$1&amp;A30,FP!D:D)</f>
        <v>0</v>
      </c>
      <c r="T30" s="86"/>
    </row>
    <row r="31" spans="1:20" hidden="1" x14ac:dyDescent="0.2">
      <c r="A31" s="115" t="s">
        <v>365</v>
      </c>
      <c r="B31" s="350"/>
      <c r="C31" s="351"/>
      <c r="D31" s="351"/>
      <c r="E31" s="351"/>
      <c r="F31" s="351"/>
      <c r="G31" s="351"/>
      <c r="H31" s="352"/>
      <c r="I31" s="73">
        <f>SUMIF(FP!I:I,Doklady!$B$1&amp;A31,FP!D:D)</f>
        <v>0</v>
      </c>
      <c r="T31" s="86"/>
    </row>
    <row r="32" spans="1:20" hidden="1" x14ac:dyDescent="0.2">
      <c r="A32" s="135" t="s">
        <v>366</v>
      </c>
      <c r="B32" s="346"/>
      <c r="C32" s="347"/>
      <c r="D32" s="347"/>
      <c r="E32" s="347"/>
      <c r="F32" s="347"/>
      <c r="G32" s="347"/>
      <c r="H32" s="348"/>
      <c r="I32" s="73">
        <f>SUMIF(FP!I:I,Doklady!$B$1&amp;A32,FP!D:D)</f>
        <v>0</v>
      </c>
      <c r="T32" s="86"/>
    </row>
    <row r="33" spans="1:21" hidden="1" x14ac:dyDescent="0.2">
      <c r="A33" s="115" t="s">
        <v>367</v>
      </c>
      <c r="B33" s="346"/>
      <c r="C33" s="347"/>
      <c r="D33" s="347"/>
      <c r="E33" s="347"/>
      <c r="F33" s="347"/>
      <c r="G33" s="347"/>
      <c r="H33" s="348"/>
      <c r="I33" s="73">
        <f>SUMIF(FP!I:I,Doklady!$B$1&amp;A33,FP!D:D)</f>
        <v>0</v>
      </c>
      <c r="T33" s="86"/>
    </row>
    <row r="34" spans="1:21" hidden="1" x14ac:dyDescent="0.2">
      <c r="A34" s="135" t="s">
        <v>368</v>
      </c>
      <c r="B34" s="349"/>
      <c r="C34" s="349"/>
      <c r="D34" s="349"/>
      <c r="E34" s="349"/>
      <c r="F34" s="349"/>
      <c r="G34" s="349"/>
      <c r="H34" s="349"/>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DSUM(Doklady!A103:J9996,"GGG",Spolu!L40:M42)</f>
        <v>0</v>
      </c>
      <c r="D40" s="78">
        <f>DSUM(Doklady!A103:J9996,"GGG",Spolu!N40:O42)</f>
        <v>0</v>
      </c>
      <c r="E40" s="78">
        <f>DSUM(Doklady!A103:J9996,"GGG",Spolu!P40:Q42)</f>
        <v>0</v>
      </c>
      <c r="F40" s="78">
        <f>DSUM(Doklady!A103:J9996,"GGG",Spolu!R40:S42)</f>
        <v>0</v>
      </c>
      <c r="G40" s="78">
        <f>DSUM(Doklady!A103:J9996,"GGG",Spolu!T40:U42)-H40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63"/>
      <c r="B50" s="364"/>
      <c r="C50" s="364"/>
      <c r="D50" s="364"/>
      <c r="E50" s="364"/>
      <c r="F50" s="364"/>
      <c r="G50" s="364"/>
      <c r="H50" s="364"/>
      <c r="I50" s="364"/>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328">
        <v>46127</v>
      </c>
      <c r="C139" s="74"/>
      <c r="D139" s="74"/>
      <c r="E139" s="74" t="s">
        <v>3041</v>
      </c>
      <c r="F139" s="74"/>
      <c r="G139" s="74"/>
      <c r="H139" s="74"/>
      <c r="I139" s="74"/>
      <c r="J139" s="85"/>
    </row>
    <row r="140" spans="1:26" ht="12.5" x14ac:dyDescent="0.25">
      <c r="A140" s="9"/>
      <c r="B140" s="279"/>
      <c r="C140" s="229"/>
      <c r="D140" s="376"/>
      <c r="E140" s="376"/>
      <c r="F140" s="376"/>
      <c r="G140" s="376"/>
      <c r="H140" s="376"/>
      <c r="I140" s="376"/>
      <c r="J140" s="85"/>
    </row>
    <row r="141" spans="1:26" ht="68.25" customHeight="1" x14ac:dyDescent="0.25">
      <c r="A141" s="9"/>
      <c r="B141" s="281" t="s">
        <v>3042</v>
      </c>
      <c r="C141" s="214"/>
      <c r="D141" s="360" t="s">
        <v>393</v>
      </c>
      <c r="E141" s="360"/>
      <c r="F141" s="360"/>
      <c r="G141" s="360"/>
      <c r="H141" s="360"/>
      <c r="I141" s="360"/>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opLeftCell="A100" zoomScaleNormal="100" workbookViewId="0">
      <selection activeCell="A101" sqref="A101:J109"/>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42220971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32" si="0">IF(ROW()&lt;=B$3,SUMIF(A$107:A$10038,A1,I$107:I$10038),"")</f>
        <v>5000</v>
      </c>
      <c r="J1" s="236">
        <f t="shared" ref="J1:J32" si="1">IF(ROW()&lt;=B$3,SUMIFS(I$103:I$50038,A$103:A$50038,K1,J$103:J$50038,L1),"")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7" t="s">
        <v>329</v>
      </c>
      <c r="B100" s="377"/>
      <c r="C100" s="377"/>
      <c r="D100" s="377"/>
      <c r="E100" s="377"/>
      <c r="F100" s="377"/>
      <c r="G100" s="377"/>
      <c r="H100" s="377"/>
      <c r="I100" s="379" t="s">
        <v>2976</v>
      </c>
      <c r="J100" s="379"/>
      <c r="K100" s="89"/>
    </row>
    <row r="101" spans="1:25" ht="15.5" x14ac:dyDescent="0.35">
      <c r="A101" s="377"/>
      <c r="B101" s="377"/>
      <c r="C101" s="377"/>
      <c r="D101" s="377"/>
      <c r="E101" s="377"/>
      <c r="F101" s="377"/>
      <c r="G101" s="377"/>
      <c r="H101" s="377"/>
      <c r="I101" s="378">
        <v>46048</v>
      </c>
      <c r="J101" s="378"/>
    </row>
    <row r="102" spans="1:25" ht="14" x14ac:dyDescent="0.3">
      <c r="A102" s="249" t="s">
        <v>398</v>
      </c>
      <c r="B102" s="250">
        <v>16</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80" t="s">
        <v>407</v>
      </c>
      <c r="B105" s="381"/>
      <c r="C105" s="381"/>
      <c r="D105" s="381"/>
      <c r="E105" s="381"/>
      <c r="F105" s="381"/>
      <c r="G105" s="381"/>
      <c r="H105" s="381"/>
      <c r="I105" s="381"/>
      <c r="J105" s="382"/>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329" t="s">
        <v>3027</v>
      </c>
      <c r="B107" s="327" t="s">
        <v>3037</v>
      </c>
      <c r="C107" s="327" t="s">
        <v>3030</v>
      </c>
      <c r="D107" s="326">
        <v>45897</v>
      </c>
      <c r="E107" s="326">
        <v>45995</v>
      </c>
      <c r="F107" s="14" t="s">
        <v>3035</v>
      </c>
      <c r="G107" s="327" t="s">
        <v>3028</v>
      </c>
      <c r="H107" s="14" t="s">
        <v>3029</v>
      </c>
      <c r="I107" s="15">
        <v>1785</v>
      </c>
      <c r="J107" s="77">
        <v>10</v>
      </c>
      <c r="K107" s="92"/>
    </row>
    <row r="108" spans="1:25" ht="20" x14ac:dyDescent="0.25">
      <c r="A108" s="329" t="s">
        <v>3027</v>
      </c>
      <c r="B108" s="327" t="s">
        <v>3038</v>
      </c>
      <c r="C108" s="327" t="s">
        <v>3031</v>
      </c>
      <c r="D108" s="326">
        <v>45897</v>
      </c>
      <c r="E108" s="326">
        <v>45995</v>
      </c>
      <c r="F108" s="14" t="s">
        <v>3036</v>
      </c>
      <c r="G108" s="327" t="s">
        <v>3028</v>
      </c>
      <c r="H108" s="14" t="s">
        <v>3029</v>
      </c>
      <c r="I108" s="15">
        <v>2215</v>
      </c>
      <c r="J108" s="77">
        <v>10</v>
      </c>
      <c r="K108" s="92"/>
    </row>
    <row r="109" spans="1:25" ht="20" x14ac:dyDescent="0.25">
      <c r="A109" s="329" t="s">
        <v>3027</v>
      </c>
      <c r="B109" s="327" t="s">
        <v>3039</v>
      </c>
      <c r="C109" s="327" t="s">
        <v>3032</v>
      </c>
      <c r="D109" s="326">
        <v>45912</v>
      </c>
      <c r="E109" s="326">
        <v>45995</v>
      </c>
      <c r="F109" s="14" t="s">
        <v>3040</v>
      </c>
      <c r="G109" s="327" t="s">
        <v>3033</v>
      </c>
      <c r="H109" s="14" t="s">
        <v>3034</v>
      </c>
      <c r="I109" s="15">
        <v>1000</v>
      </c>
      <c r="J109" s="77">
        <v>10</v>
      </c>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x14ac:dyDescent="0.2">
      <c r="A4483" s="14"/>
      <c r="B4483" s="14"/>
      <c r="C4483" s="14"/>
      <c r="D4483" s="16"/>
      <c r="E4483" s="16"/>
      <c r="F4483" s="14"/>
      <c r="G4483" s="14"/>
      <c r="H4483" s="14"/>
      <c r="I4483" s="15"/>
      <c r="J4483" s="77"/>
    </row>
    <row r="4484" spans="1:11" x14ac:dyDescent="0.2">
      <c r="A4484" s="14"/>
      <c r="B4484" s="14"/>
      <c r="C4484" s="14"/>
      <c r="D4484" s="16"/>
      <c r="E4484" s="16"/>
      <c r="F4484" s="14"/>
      <c r="G4484" s="14"/>
      <c r="H4484" s="14"/>
      <c r="I4484" s="15"/>
      <c r="J4484" s="77"/>
    </row>
    <row r="4485" spans="1:11" x14ac:dyDescent="0.2">
      <c r="A4485" s="14"/>
      <c r="B4485" s="14"/>
      <c r="C4485" s="14"/>
      <c r="D4485" s="16"/>
      <c r="E4485" s="16"/>
      <c r="F4485" s="14"/>
      <c r="G4485" s="14"/>
      <c r="H4485" s="14"/>
      <c r="I4485" s="15"/>
      <c r="J4485" s="77"/>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1108:H1109">
    <cfRule type="expression" dxfId="87" priority="46" stopIfTrue="1">
      <formula>$A1108&lt;&gt;""</formula>
    </cfRule>
  </conditionalFormatting>
  <conditionalFormatting sqref="A107:J4996">
    <cfRule type="expression" dxfId="86" priority="35" stopIfTrue="1">
      <formula>$A107&lt;&gt;""</formula>
    </cfRule>
  </conditionalFormatting>
  <conditionalFormatting sqref="B468:E473">
    <cfRule type="expression" dxfId="85" priority="137" stopIfTrue="1">
      <formula>$A468&lt;&gt;""</formula>
    </cfRule>
  </conditionalFormatting>
  <conditionalFormatting sqref="B480:E484">
    <cfRule type="expression" dxfId="84" priority="172" stopIfTrue="1">
      <formula>$A480&lt;&gt;""</formula>
    </cfRule>
  </conditionalFormatting>
  <conditionalFormatting sqref="B685:E685">
    <cfRule type="expression" dxfId="83" priority="64" stopIfTrue="1">
      <formula>$A685&lt;&gt;""</formula>
    </cfRule>
  </conditionalFormatting>
  <conditionalFormatting sqref="B687:E687 H687:I687 B688:I689 B690:E695 H690:I695">
    <cfRule type="expression" dxfId="82" priority="24" stopIfTrue="1">
      <formula>$A687&lt;&gt;""</formula>
    </cfRule>
  </conditionalFormatting>
  <conditionalFormatting sqref="B697:E697 H697:I697">
    <cfRule type="expression" dxfId="81" priority="15" stopIfTrue="1">
      <formula>$A697&lt;&gt;""</formula>
    </cfRule>
  </conditionalFormatting>
  <conditionalFormatting sqref="B815:E815">
    <cfRule type="expression" dxfId="80" priority="87" stopIfTrue="1">
      <formula>$A815&lt;&gt;""</formula>
    </cfRule>
  </conditionalFormatting>
  <conditionalFormatting sqref="B1106:E1106">
    <cfRule type="expression" dxfId="79" priority="133" stopIfTrue="1">
      <formula>$A1106&lt;&gt;""</formula>
    </cfRule>
  </conditionalFormatting>
  <conditionalFormatting sqref="B1110:E1110">
    <cfRule type="expression" dxfId="78" priority="189" stopIfTrue="1">
      <formula>$A1110&lt;&gt;""</formula>
    </cfRule>
  </conditionalFormatting>
  <conditionalFormatting sqref="B1127:E1132">
    <cfRule type="expression" dxfId="77" priority="179" stopIfTrue="1">
      <formula>$A1127&lt;&gt;""</formula>
    </cfRule>
  </conditionalFormatting>
  <conditionalFormatting sqref="B1134:E1144">
    <cfRule type="expression" dxfId="76" priority="47" stopIfTrue="1">
      <formula>$A1134&lt;&gt;""</formula>
    </cfRule>
  </conditionalFormatting>
  <conditionalFormatting sqref="B1148:E1148">
    <cfRule type="expression" dxfId="75" priority="73" stopIfTrue="1">
      <formula>$A1148&lt;&gt;""</formula>
    </cfRule>
  </conditionalFormatting>
  <conditionalFormatting sqref="B1249:E1256 I1249:J1266">
    <cfRule type="expression" dxfId="74" priority="123" stopIfTrue="1">
      <formula>$A1249&lt;&gt;""</formula>
    </cfRule>
  </conditionalFormatting>
  <conditionalFormatting sqref="B1289:E1297">
    <cfRule type="expression" dxfId="73" priority="158" stopIfTrue="1">
      <formula>$A1289&lt;&gt;""</formula>
    </cfRule>
  </conditionalFormatting>
  <conditionalFormatting sqref="B1299:E1322">
    <cfRule type="expression" dxfId="72" priority="37" stopIfTrue="1">
      <formula>$A1299&lt;&gt;""</formula>
    </cfRule>
  </conditionalFormatting>
  <conditionalFormatting sqref="B1356:E1359">
    <cfRule type="expression" dxfId="71" priority="54" stopIfTrue="1">
      <formula>$A1356&lt;&gt;""</formula>
    </cfRule>
  </conditionalFormatting>
  <conditionalFormatting sqref="B1361:E1363">
    <cfRule type="expression" dxfId="70" priority="259" stopIfTrue="1">
      <formula>$A1361&lt;&gt;""</formula>
    </cfRule>
  </conditionalFormatting>
  <conditionalFormatting sqref="B1365:E1375">
    <cfRule type="expression" dxfId="69" priority="78" stopIfTrue="1">
      <formula>$A1365&lt;&gt;""</formula>
    </cfRule>
  </conditionalFormatting>
  <conditionalFormatting sqref="B1389:E1400">
    <cfRule type="expression" dxfId="68" priority="116" stopIfTrue="1">
      <formula>$A1389&lt;&gt;""</formula>
    </cfRule>
  </conditionalFormatting>
  <conditionalFormatting sqref="B1408:E1446">
    <cfRule type="expression" dxfId="67" priority="153" stopIfTrue="1">
      <formula>$A1408&lt;&gt;""</formula>
    </cfRule>
  </conditionalFormatting>
  <conditionalFormatting sqref="B1449:E1454">
    <cfRule type="expression" dxfId="66" priority="223" stopIfTrue="1">
      <formula>$A1449&lt;&gt;""</formula>
    </cfRule>
  </conditionalFormatting>
  <conditionalFormatting sqref="B485:G485">
    <cfRule type="expression" dxfId="65" priority="173" stopIfTrue="1">
      <formula>$A485&lt;&gt;""</formula>
    </cfRule>
  </conditionalFormatting>
  <conditionalFormatting sqref="B474:H479">
    <cfRule type="expression" dxfId="64" priority="193" stopIfTrue="1">
      <formula>$A474&lt;&gt;""</formula>
    </cfRule>
  </conditionalFormatting>
  <conditionalFormatting sqref="B486:H492">
    <cfRule type="expression" dxfId="63" priority="149" stopIfTrue="1">
      <formula>$A486&lt;&gt;""</formula>
    </cfRule>
  </conditionalFormatting>
  <conditionalFormatting sqref="B1063:H1078">
    <cfRule type="expression" dxfId="62" priority="219" stopIfTrue="1">
      <formula>$A1063&lt;&gt;""</formula>
    </cfRule>
  </conditionalFormatting>
  <conditionalFormatting sqref="B1268:H1270 B1271:E1284 H1271:H1284">
    <cfRule type="expression" dxfId="61" priority="148" stopIfTrue="1">
      <formula>$A1268&lt;&gt;""</formula>
    </cfRule>
  </conditionalFormatting>
  <conditionalFormatting sqref="B1286:H1288">
    <cfRule type="expression" dxfId="60" priority="43" stopIfTrue="1">
      <formula>$A1286&lt;&gt;""</formula>
    </cfRule>
  </conditionalFormatting>
  <conditionalFormatting sqref="B1360:H1360">
    <cfRule type="expression" dxfId="59" priority="289" stopIfTrue="1">
      <formula>$A1360&lt;&gt;""</formula>
    </cfRule>
  </conditionalFormatting>
  <conditionalFormatting sqref="B1376:H1381">
    <cfRule type="expression" dxfId="58" priority="17" stopIfTrue="1">
      <formula>$A1376&lt;&gt;""</formula>
    </cfRule>
  </conditionalFormatting>
  <conditionalFormatting sqref="B1406:H1407">
    <cfRule type="expression" dxfId="57" priority="196" stopIfTrue="1">
      <formula>$A1406&lt;&gt;""</formula>
    </cfRule>
  </conditionalFormatting>
  <conditionalFormatting sqref="B171:I185 I186:I223 B186:E237">
    <cfRule type="expression" dxfId="56" priority="246" stopIfTrue="1">
      <formula>$A171&lt;&gt;""</formula>
    </cfRule>
  </conditionalFormatting>
  <conditionalFormatting sqref="B238:I238 B239:E271">
    <cfRule type="expression" dxfId="55" priority="260" stopIfTrue="1">
      <formula>$A238&lt;&gt;""</formula>
    </cfRule>
  </conditionalFormatting>
  <conditionalFormatting sqref="B272:I316">
    <cfRule type="expression" dxfId="54" priority="93" stopIfTrue="1">
      <formula>$A272&lt;&gt;""</formula>
    </cfRule>
  </conditionalFormatting>
  <conditionalFormatting sqref="B493:I495">
    <cfRule type="expression" dxfId="53" priority="95" stopIfTrue="1">
      <formula>$A493&lt;&gt;""</formula>
    </cfRule>
  </conditionalFormatting>
  <conditionalFormatting sqref="B641:I684">
    <cfRule type="expression" dxfId="52" priority="256" stopIfTrue="1">
      <formula>$A641&lt;&gt;""</formula>
    </cfRule>
  </conditionalFormatting>
  <conditionalFormatting sqref="B686:I686">
    <cfRule type="expression" dxfId="51" priority="22" stopIfTrue="1">
      <formula>$A686&lt;&gt;""</formula>
    </cfRule>
  </conditionalFormatting>
  <conditionalFormatting sqref="B1133:I1133">
    <cfRule type="expression" dxfId="50" priority="147" stopIfTrue="1">
      <formula>$A1133&lt;&gt;""</formula>
    </cfRule>
  </conditionalFormatting>
  <conditionalFormatting sqref="B1145:I1147">
    <cfRule type="expression" dxfId="49" priority="16" stopIfTrue="1">
      <formula>$A1145&lt;&gt;""</formula>
    </cfRule>
  </conditionalFormatting>
  <conditionalFormatting sqref="B1149:I1153">
    <cfRule type="expression" dxfId="48" priority="18" stopIfTrue="1">
      <formula>$A1149&lt;&gt;""</formula>
    </cfRule>
  </conditionalFormatting>
  <conditionalFormatting sqref="B1267:I1267 I1268:I1284">
    <cfRule type="expression" dxfId="47" priority="151" stopIfTrue="1">
      <formula>$A1267&lt;&gt;""</formula>
    </cfRule>
  </conditionalFormatting>
  <conditionalFormatting sqref="B1364:I1364">
    <cfRule type="expression" dxfId="46" priority="146" stopIfTrue="1">
      <formula>$A1364&lt;&gt;""</formula>
    </cfRule>
  </conditionalFormatting>
  <conditionalFormatting sqref="B131:J159">
    <cfRule type="expression" dxfId="45" priority="69" stopIfTrue="1">
      <formula>$A131&lt;&gt;""</formula>
    </cfRule>
  </conditionalFormatting>
  <conditionalFormatting sqref="B356:J416">
    <cfRule type="expression" dxfId="44" priority="261" stopIfTrue="1">
      <formula>$A356&lt;&gt;""</formula>
    </cfRule>
  </conditionalFormatting>
  <conditionalFormatting sqref="B453:J454">
    <cfRule type="expression" dxfId="43" priority="222" stopIfTrue="1">
      <formula>$A453&lt;&gt;""</formula>
    </cfRule>
  </conditionalFormatting>
  <conditionalFormatting sqref="B595:J621">
    <cfRule type="expression" dxfId="42" priority="2" stopIfTrue="1">
      <formula>$A595&lt;&gt;""</formula>
    </cfRule>
  </conditionalFormatting>
  <conditionalFormatting sqref="B1049:J1050">
    <cfRule type="expression" dxfId="41" priority="217" stopIfTrue="1">
      <formula>$A1049&lt;&gt;""</formula>
    </cfRule>
  </conditionalFormatting>
  <conditionalFormatting sqref="B1123:J1126">
    <cfRule type="expression" dxfId="40" priority="7" stopIfTrue="1">
      <formula>$A1123&lt;&gt;""</formula>
    </cfRule>
  </conditionalFormatting>
  <conditionalFormatting sqref="B1154:J1248">
    <cfRule type="expression" dxfId="39" priority="33" stopIfTrue="1">
      <formula>$A1154&lt;&gt;""</formula>
    </cfRule>
  </conditionalFormatting>
  <conditionalFormatting sqref="B1402:J1402">
    <cfRule type="expression" dxfId="38" priority="198" stopIfTrue="1">
      <formula>$A1402&lt;&gt;""</formula>
    </cfRule>
  </conditionalFormatting>
  <conditionalFormatting sqref="B1457:J4370">
    <cfRule type="expression" dxfId="37" priority="42" stopIfTrue="1">
      <formula>$A1457&lt;&gt;""</formula>
    </cfRule>
  </conditionalFormatting>
  <conditionalFormatting sqref="F187:H191">
    <cfRule type="expression" dxfId="36" priority="124" stopIfTrue="1">
      <formula>$A187&lt;&gt;""</formula>
    </cfRule>
  </conditionalFormatting>
  <conditionalFormatting sqref="F194:H195">
    <cfRule type="expression" dxfId="35" priority="118" stopIfTrue="1">
      <formula>$A194&lt;&gt;""</formula>
    </cfRule>
  </conditionalFormatting>
  <conditionalFormatting sqref="F468:H469">
    <cfRule type="expression" dxfId="34" priority="139" stopIfTrue="1">
      <formula>$A468&lt;&gt;""</formula>
    </cfRule>
  </conditionalFormatting>
  <conditionalFormatting sqref="F472:H473">
    <cfRule type="expression" dxfId="33" priority="229" stopIfTrue="1">
      <formula>$A472&lt;&gt;""</formula>
    </cfRule>
  </conditionalFormatting>
  <conditionalFormatting sqref="F480:H482 H483:H485">
    <cfRule type="expression" dxfId="32" priority="171" stopIfTrue="1">
      <formula>$A480&lt;&gt;""</formula>
    </cfRule>
  </conditionalFormatting>
  <conditionalFormatting sqref="F1127:H1127">
    <cfRule type="expression" dxfId="31" priority="280" stopIfTrue="1">
      <formula>$A1127&lt;&gt;""</formula>
    </cfRule>
  </conditionalFormatting>
  <conditionalFormatting sqref="F1251:H1256">
    <cfRule type="expression" dxfId="30" priority="122" stopIfTrue="1">
      <formula>$A1251&lt;&gt;""</formula>
    </cfRule>
  </conditionalFormatting>
  <conditionalFormatting sqref="F166:I168">
    <cfRule type="expression" dxfId="29" priority="250" stopIfTrue="1">
      <formula>$A166&lt;&gt;""</formula>
    </cfRule>
  </conditionalFormatting>
  <conditionalFormatting sqref="F243:I243">
    <cfRule type="expression" dxfId="28" priority="150" stopIfTrue="1">
      <formula>$A243&lt;&gt;""</formula>
    </cfRule>
  </conditionalFormatting>
  <conditionalFormatting sqref="F160:J165 B160:E170 J166:J223 I224:J224 F225:J237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27" priority="290" stopIfTrue="1">
      <formula>$A160&lt;&gt;""</formula>
    </cfRule>
  </conditionalFormatting>
  <conditionalFormatting sqref="H186">
    <cfRule type="expression" dxfId="26" priority="130" stopIfTrue="1">
      <formula>$A186&lt;&gt;""</formula>
    </cfRule>
  </conditionalFormatting>
  <conditionalFormatting sqref="H192:H193">
    <cfRule type="expression" dxfId="25" priority="119" stopIfTrue="1">
      <formula>$A192&lt;&gt;""</formula>
    </cfRule>
  </conditionalFormatting>
  <conditionalFormatting sqref="H196:H224">
    <cfRule type="expression" dxfId="24" priority="9" stopIfTrue="1">
      <formula>$A196&lt;&gt;""</formula>
    </cfRule>
  </conditionalFormatting>
  <conditionalFormatting sqref="H470:H471">
    <cfRule type="expression" dxfId="23" priority="143" stopIfTrue="1">
      <formula>$A470&lt;&gt;""</formula>
    </cfRule>
  </conditionalFormatting>
  <conditionalFormatting sqref="H1128:H1132">
    <cfRule type="expression" dxfId="22" priority="181" stopIfTrue="1">
      <formula>$A1128&lt;&gt;""</formula>
    </cfRule>
  </conditionalFormatting>
  <conditionalFormatting sqref="H1250">
    <cfRule type="expression" dxfId="21" priority="192" stopIfTrue="1">
      <formula>$A1250&lt;&gt;""</formula>
    </cfRule>
  </conditionalFormatting>
  <conditionalFormatting sqref="H1289:H1297">
    <cfRule type="expression" dxfId="20" priority="160" stopIfTrue="1">
      <formula>$A1289&lt;&gt;""</formula>
    </cfRule>
  </conditionalFormatting>
  <conditionalFormatting sqref="H1299:H1322">
    <cfRule type="expression" dxfId="19" priority="39" stopIfTrue="1">
      <formula>$A1299&lt;&gt;""</formula>
    </cfRule>
  </conditionalFormatting>
  <conditionalFormatting sqref="H1361:H1363">
    <cfRule type="expression" dxfId="18" priority="258" stopIfTrue="1">
      <formula>$A1361&lt;&gt;""</formula>
    </cfRule>
  </conditionalFormatting>
  <conditionalFormatting sqref="H1365:H1375">
    <cfRule type="expression" dxfId="17" priority="19" stopIfTrue="1">
      <formula>$A1365&lt;&gt;""</formula>
    </cfRule>
  </conditionalFormatting>
  <conditionalFormatting sqref="H1408">
    <cfRule type="expression" dxfId="16" priority="155" stopIfTrue="1">
      <formula>$A1408&lt;&gt;""</formula>
    </cfRule>
  </conditionalFormatting>
  <conditionalFormatting sqref="H1449:H1454">
    <cfRule type="expression" dxfId="15" priority="225" stopIfTrue="1">
      <formula>$A1449&lt;&gt;""</formula>
    </cfRule>
  </conditionalFormatting>
  <conditionalFormatting sqref="H169:I170">
    <cfRule type="expression" dxfId="14" priority="247" stopIfTrue="1">
      <formula>$A169&lt;&gt;""</formula>
    </cfRule>
  </conditionalFormatting>
  <conditionalFormatting sqref="H239:I242">
    <cfRule type="expression" dxfId="13" priority="249" stopIfTrue="1">
      <formula>$A239&lt;&gt;""</formula>
    </cfRule>
  </conditionalFormatting>
  <conditionalFormatting sqref="H244:I244">
    <cfRule type="expression" dxfId="12" priority="125" stopIfTrue="1">
      <formula>$A244&lt;&gt;""</formula>
    </cfRule>
  </conditionalFormatting>
  <conditionalFormatting sqref="H685:I685">
    <cfRule type="expression" dxfId="11" priority="66" stopIfTrue="1">
      <formula>$A685&lt;&gt;""</formula>
    </cfRule>
  </conditionalFormatting>
  <conditionalFormatting sqref="H1134:I1144">
    <cfRule type="expression" dxfId="10" priority="50" stopIfTrue="1">
      <formula>$A1134&lt;&gt;""</formula>
    </cfRule>
  </conditionalFormatting>
  <conditionalFormatting sqref="H1148:I1148">
    <cfRule type="expression" dxfId="9" priority="76" stopIfTrue="1">
      <formula>$A1148&lt;&gt;""</formula>
    </cfRule>
  </conditionalFormatting>
  <conditionalFormatting sqref="H1106:J1106">
    <cfRule type="expression" dxfId="8" priority="132" stopIfTrue="1">
      <formula>$A1106&lt;&gt;""</formula>
    </cfRule>
  </conditionalFormatting>
  <conditionalFormatting sqref="H1356:J1359">
    <cfRule type="expression" dxfId="7" priority="55" stopIfTrue="1">
      <formula>$A1356&lt;&gt;""</formula>
    </cfRule>
  </conditionalFormatting>
  <conditionalFormatting sqref="H1389:J1400">
    <cfRule type="expression" dxfId="6" priority="14" stopIfTrue="1">
      <formula>$A1389&lt;&gt;""</formula>
    </cfRule>
  </conditionalFormatting>
  <conditionalFormatting sqref="I468:I492">
    <cfRule type="expression" dxfId="5" priority="140" stopIfTrue="1">
      <formula>$A468&lt;&gt;""</formula>
    </cfRule>
  </conditionalFormatting>
  <conditionalFormatting sqref="I1365:I1381">
    <cfRule type="expression" dxfId="4" priority="82" stopIfTrue="1">
      <formula>$A1365&lt;&gt;""</formula>
    </cfRule>
  </conditionalFormatting>
  <conditionalFormatting sqref="I1286:J1355">
    <cfRule type="expression" dxfId="3" priority="162" stopIfTrue="1">
      <formula>$A1286&lt;&gt;""</formula>
    </cfRule>
  </conditionalFormatting>
  <conditionalFormatting sqref="I1406:J1443">
    <cfRule type="expression" dxfId="2" priority="157" stopIfTrue="1">
      <formula>$A1406&lt;&gt;""</formula>
    </cfRule>
  </conditionalFormatting>
  <conditionalFormatting sqref="I1447:J1454">
    <cfRule type="expression" dxfId="1" priority="255" stopIfTrue="1">
      <formula>$A1447&lt;&gt;""</formula>
    </cfRule>
  </conditionalFormatting>
  <conditionalFormatting sqref="J1133:J1153">
    <cfRule type="expression" dxfId="0" priority="282" stopIfTrue="1">
      <formula>$A1133&lt;&gt;""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107:F4996" xr:uid="{255B499D-B3E6-47A9-A857-DBFE56F071D9}">
      <formula1>$F$96:$F$99</formula1>
    </dataValidation>
    <dataValidation type="list" allowBlank="1" showInputMessage="1" showErrorMessage="1" sqref="A107:A4996" xr:uid="{540C0DA9-E9CD-4805-B659-E67C1C32B21C}">
      <formula1>OFFSET($A$1,0,0,$B$3,1)</formula1>
    </dataValidation>
    <dataValidation allowBlank="1" sqref="G107:G4996" xr:uid="{B36265DD-F5DD-4F0A-AD93-4A0388363C0B}"/>
    <dataValidation type="list" allowBlank="1" showInputMessage="1" showErrorMessage="1" errorTitle="Chyba !" error="zadajte (vyberte zo zoznamu) platný analytický kód podľa nápovedy k bunke I104" sqref="J107:J99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5" x14ac:dyDescent="0.2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5" x14ac:dyDescent="0.25">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5" x14ac:dyDescent="0.25">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5" x14ac:dyDescent="0.25">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5" x14ac:dyDescent="0.25">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5" x14ac:dyDescent="0.25">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5" x14ac:dyDescent="0.25">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5" x14ac:dyDescent="0.25">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5" x14ac:dyDescent="0.25">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5" x14ac:dyDescent="0.25">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5" x14ac:dyDescent="0.25">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5" x14ac:dyDescent="0.25">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5" x14ac:dyDescent="0.25">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5" x14ac:dyDescent="0.25">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5" x14ac:dyDescent="0.25">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5" x14ac:dyDescent="0.25">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4" t="str">
        <f>Spolu!C3&amp;", "&amp;Spolu!C6</f>
        <v>BASKETBALOVÝ KLUB MLÁDEŽE ŽILINA - ZÁVODIE, 	Kvetná 2396/7, Žilina, 010 01</v>
      </c>
      <c r="B1" s="384"/>
      <c r="C1" s="384"/>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5" t="s">
        <v>1249</v>
      </c>
      <c r="F3" s="386"/>
      <c r="N3" s="137" t="str">
        <f t="shared" si="0"/>
        <v>c - príspevok Slovenskému paralympijskému výboru</v>
      </c>
      <c r="O3" s="137" t="s">
        <v>343</v>
      </c>
      <c r="P3" s="137" t="s">
        <v>344</v>
      </c>
    </row>
    <row r="4" spans="1:16" ht="45.75" customHeight="1" x14ac:dyDescent="0.25">
      <c r="E4" s="386"/>
      <c r="F4" s="386"/>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7" t="s">
        <v>1261</v>
      </c>
      <c r="B12" s="387"/>
      <c r="C12" s="387"/>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8"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8"/>
      <c r="C14" s="388"/>
      <c r="F14" s="141"/>
      <c r="N14" s="137" t="str">
        <f t="shared" si="0"/>
        <v>n - organizovanie významnej súťaže podľa § 55 ods. 1 písm. b)</v>
      </c>
      <c r="O14" s="137" t="s">
        <v>364</v>
      </c>
      <c r="P14" s="137" t="s">
        <v>1263</v>
      </c>
    </row>
    <row r="15" spans="1:16" ht="32.15" customHeight="1" thickBot="1" x14ac:dyDescent="0.3">
      <c r="A15" s="139" t="s">
        <v>1264</v>
      </c>
      <c r="B15" s="389" t="s">
        <v>1265</v>
      </c>
      <c r="C15" s="390"/>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2"/>
      <c r="N17" s="137" t="str">
        <f t="shared" si="0"/>
        <v xml:space="preserve">q - </v>
      </c>
      <c r="O17" s="137" t="s">
        <v>367</v>
      </c>
    </row>
    <row r="18" spans="1:16" x14ac:dyDescent="0.25">
      <c r="B18" s="193" t="s">
        <v>1272</v>
      </c>
      <c r="C18" s="142" t="str">
        <f>Spolu!C4</f>
        <v>42220971</v>
      </c>
      <c r="E18" s="147" t="s">
        <v>1273</v>
      </c>
      <c r="F18" s="282">
        <v>421947749446</v>
      </c>
      <c r="N18" s="137" t="str">
        <f t="shared" si="0"/>
        <v xml:space="preserve">r - </v>
      </c>
      <c r="O18" s="137" t="s">
        <v>368</v>
      </c>
    </row>
    <row r="19" spans="1:16" x14ac:dyDescent="0.25">
      <c r="E19" s="147" t="s">
        <v>1274</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83" t="s">
        <v>1275</v>
      </c>
      <c r="C22" s="383"/>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2026-04-16T08:50:30Z</cp:lastPrinted>
  <dcterms:created xsi:type="dcterms:W3CDTF">2017-02-20T06:20:12Z</dcterms:created>
  <dcterms:modified xsi:type="dcterms:W3CDTF">2026-04-16T08:51:02Z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