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ento_zošit" defaultThemeVersion="124226"/>
  <mc:AlternateContent xmlns:mc="http://schemas.openxmlformats.org/markup-compatibility/2006">
    <mc:Choice Requires="x15">
      <x15ac:absPath xmlns:x15ac="http://schemas.microsoft.com/office/spreadsheetml/2010/11/ac" url="/Users/JanHolko1/Documents/Dotácie 2025/"/>
    </mc:Choice>
  </mc:AlternateContent>
  <xr:revisionPtr revIDLastSave="0" documentId="13_ncr:1_{E79E212B-CC00-9544-A4E9-2D37B80E110E}" xr6:coauthVersionLast="47" xr6:coauthVersionMax="47" xr10:uidLastSave="{00000000-0000-0000-0000-000000000000}"/>
  <bookViews>
    <workbookView xWindow="0" yWindow="500" windowWidth="38400" windowHeight="194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<sst xmlns="http://schemas.openxmlformats.org/spreadsheetml/2006/main" count="6915" uniqueCount="3268">
  <si>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</si>
  <si>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</si>
  <si>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</si>
  <si>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</si>
  <si>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</si>
  <si>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</si>
  <si>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</si>
  <si>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</si>
  <si>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</si>
  <si>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</si>
  <si>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</si>
  <si>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</si>
  <si>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</si>
  <si>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</si>
  <si>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</si>
  <si>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</si>
  <si>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</si>
  <si>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</si>
  <si>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</si>
  <si>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</si>
  <si>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</si>
  <si>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</si>
  <si>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</si>
  <si>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</si>
  <si>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</si>
  <si>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</si>
  <si>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</si>
  <si>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</si>
  <si>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</si>
  <si>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</si>
  <si>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</si>
  <si>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</si>
  <si>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</si>
  <si>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</si>
  <si>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</si>
  <si>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</si>
  <si>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</si>
  <si>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</si>
  <si>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</si>
  <si>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</si>
  <si>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</si>
  <si>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</si>
  <si>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</si>
  <si>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</si>
  <si>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</si>
  <si>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</si>
  <si>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</si>
  <si>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</si>
  <si>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</si>
  <si>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</si>
  <si>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</si>
  <si>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</si>
  <si>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</si>
  <si>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</si>
  <si>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</si>
  <si>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</si>
  <si>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</si>
  <si>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</si>
  <si>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</si>
  <si>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</si>
  <si>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</si>
  <si>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</si>
  <si>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</si>
  <si>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</si>
  <si>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</si>
  <si>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</si>
  <si>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</si>
  <si>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</si>
  <si>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</si>
  <si>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</si>
  <si>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</si>
  <si>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</si>
  <si>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</si>
  <si>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</si>
  <si>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</si>
  <si>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</si>
  <si>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</si>
  <si>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</si>
  <si>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</si>
  <si>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</si>
  <si>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</si>
  <si>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</si>
  <si>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</si>
  <si>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</si>
  <si>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</si>
  <si>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</si>
  <si>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</si>
  <si>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</si>
  <si>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</si>
  <si>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</si>
  <si>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</si>
  <si>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</si>
  <si>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</si>
  <si>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</si>
  <si>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</si>
  <si>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</si>
  <si>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</si>
  <si>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</si>
  <si>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</si>
  <si>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</si>
  <si>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</si>
  <si>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</si>
  <si>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</si>
  <si>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</si>
  <si>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</si>
  <si>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</si>
  <si>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</si>
  <si>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</si>
  <si>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</si>
  <si>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</si>
  <si>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</si>
  <si>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</si>
  <si>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</si>
  <si>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</si>
  <si>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</si>
  <si>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</si>
  <si>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</si>
  <si>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</si>
  <si>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</si>
  <si>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</si>
  <si>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</si>
  <si>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</si>
  <si>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</si>
  <si>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</si>
  <si>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</si>
  <si>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</si>
  <si>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</si>
  <si>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</si>
  <si>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</si>
  <si>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</si>
  <si>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</si>
  <si>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</si>
  <si>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</si>
  <si>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</si>
  <si>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</si>
  <si>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</si>
  <si>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</si>
  <si>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</si>
  <si>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</si>
  <si>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</si>
  <si>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</si>
  <si>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</si>
  <si>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</si>
  <si>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</si>
  <si>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</si>
  <si>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</si>
  <si>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</si>
  <si>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</si>
  <si>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</si>
  <si>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</si>
  <si>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</si>
  <si>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</si>
  <si>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</si>
  <si>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</si>
  <si>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</si>
  <si>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</si>
  <si>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</si>
  <si>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</si>
  <si>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</si>
  <si>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</si>
  <si>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</si>
  <si>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</si>
  <si>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</si>
  <si>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</si>
  <si>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</si>
  <si>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</si>
  <si>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</si>
  <si>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</si>
  <si>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</si>
  <si>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</si>
  <si>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</si>
  <si>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</si>
  <si>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</si>
  <si>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</si>
  <si>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</si>
  <si>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</si>
  <si>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</si>
  <si>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</si>
  <si>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</si>
  <si>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</si>
  <si>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</si>
  <si>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</si>
  <si>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</si>
  <si>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</si>
  <si>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</si>
  <si>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</si>
  <si>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</si>
  <si>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</si>
  <si>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</si>
  <si>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</si>
  <si>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</si>
  <si>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</si>
  <si>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</si>
  <si>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</si>
  <si>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</si>
  <si>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</si>
  <si>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</si>
  <si>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</si>
  <si>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</si>
  <si>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</si>
  <si>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</si>
  <si>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</si>
  <si>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</si>
  <si>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</si>
  <si>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</si>
  <si>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</si>
  <si>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</si>
  <si>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</si>
  <si>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</si>
  <si>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</si>
  <si>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</si>
  <si>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</si>
  <si>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</si>
  <si>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</si>
  <si>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</si>
  <si>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</si>
  <si>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</si>
  <si>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</si>
  <si>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</si>
  <si>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</si>
  <si>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</si>
  <si>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</si>
  <si>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</si>
  <si>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</si>
  <si>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</si>
  <si>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</si>
  <si>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</si>
  <si>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</si>
  <si>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</si>
  <si>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</si>
  <si>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</si>
  <si>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</si>
  <si>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</si>
  <si>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</si>
  <si>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</si>
  <si>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</si>
  <si>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</si>
  <si>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</si>
  <si>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</si>
  <si>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</si>
  <si>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</si>
  <si>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</si>
  <si>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</si>
  <si>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</si>
  <si>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</si>
  <si>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</si>
  <si>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</si>
  <si>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</si>
  <si>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</si>
  <si>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</si>
  <si>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</si>
  <si>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</si>
  <si>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</si>
  <si>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</si>
  <si>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</si>
  <si>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</si>
  <si>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</si>
  <si>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</si>
  <si>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</si>
  <si>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</si>
  <si>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</si>
  <si>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</si>
  <si>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</si>
  <si>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</si>
  <si>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</si>
  <si>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</si>
  <si>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</si>
  <si>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</si>
  <si>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</si>
  <si>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</si>
  <si>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</si>
  <si>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</si>
  <si>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</si>
  <si>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</si>
  <si>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</si>
  <si>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</si>
  <si>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</si>
  <si>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</si>
  <si>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</si>
  <si>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</si>
  <si>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</si>
  <si>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</si>
  <si>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</si>
  <si>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</si>
  <si>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</si>
  <si>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</si>
  <si>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</si>
  <si>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</si>
  <si>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</si>
  <si>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</si>
  <si>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</si>
  <si>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</si>
  <si>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</si>
  <si>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</si>
  <si>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</si>
  <si>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</si>
  <si>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</si>
  <si>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</si>
  <si>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</si>
  <si>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</si>
  <si>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</si>
  <si>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</si>
  <si>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</si>
  <si>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</si>
  <si>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</si>
  <si>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</si>
  <si>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</si>
  <si>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</si>
  <si>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</si>
  <si>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</si>
  <si>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</si>
  <si>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</si>
  <si>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</si>
  <si>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</si>
  <si>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</si>
  <si>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</si>
  <si>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</si>
  <si>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</si>
  <si>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</si>
  <si>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</si>
  <si>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</si>
  <si>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</si>
  <si>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</si>
  <si>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</si>
  <si>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</si>
  <si>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</si>
  <si>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</si>
  <si>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</si>
  <si>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</si>
  <si>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</si>
  <si>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</si>
  <si>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</si>
  <si>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</si>
  <si>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</si>
  <si>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</si>
  <si>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</si>
  <si>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</si>
  <si>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</si>
  <si>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</si>
  <si>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</si>
  <si>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</si>
  <si>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</si>
  <si>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</si>
  <si>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</si>
  <si>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</si>
  <si>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</si>
  <si>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</si>
  <si>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</si>
  <si>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</si>
  <si>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</si>
  <si>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</si>
  <si>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</si>
  <si>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</si>
  <si>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</si>
  <si>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</si>
  <si>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</si>
  <si>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</si>
  <si>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</si>
  <si>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</si>
  <si>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</si>
  <si>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</si>
  <si>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</si>
  <si>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</si>
  <si>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</si>
  <si>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</si>
  <si>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</si>
  <si>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</si>
  <si>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</si>
  <si>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</si>
  <si>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</si>
  <si>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</si>
  <si>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</si>
  <si>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</si>
  <si>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</si>
  <si>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</si>
  <si>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</si>
  <si>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</si>
  <si>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</si>
  <si>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</si>
  <si>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</si>
  <si>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</si>
  <si>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</si>
  <si>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</si>
  <si>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</si>
  <si>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</si>
  <si>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</si>
  <si>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</si>
  <si>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</si>
  <si>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</si>
  <si>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</si>
  <si>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</si>
  <si>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</si>
  <si>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</si>
  <si>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</si>
  <si>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</si>
  <si>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</si>
  <si>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</si>
  <si>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</si>
  <si>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</si>
  <si>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</si>
  <si>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</si>
  <si>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</si>
  <si>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</si>
  <si>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</si>
  <si>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</si>
  <si>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</si>
  <si>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</si>
  <si>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</si>
  <si>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</si>
  <si>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</si>
  <si>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</si>
  <si>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</si>
  <si>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</si>
  <si>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</si>
  <si>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</si>
  <si>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</si>
  <si>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</si>
  <si>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</si>
  <si>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</si>
  <si>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</si>
  <si>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</si>
  <si>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</si>
  <si>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</si>
  <si>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</si>
  <si>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</si>
  <si>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</si>
  <si>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</si>
  <si>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</si>
  <si>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</si>
  <si>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</si>
  <si>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</si>
  <si>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</si>
  <si>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</si>
  <si>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</si>
  <si>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</si>
  <si>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</si>
  <si>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</si>
  <si>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</si>
  <si>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</si>
  <si>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</si>
  <si>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</si>
  <si>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</si>
  <si>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</si>
  <si>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</si>
  <si>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</si>
  <si>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</si>
  <si>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</si>
  <si>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</si>
  <si>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</si>
  <si>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</si>
  <si>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</si>
  <si>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</si>
  <si>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</si>
  <si>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</si>
  <si>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</si>
  <si>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</si>
  <si>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</si>
  <si>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</si>
  <si>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</si>
  <si>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</si>
  <si>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</si>
  <si>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</si>
  <si>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</si>
  <si>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</si>
  <si>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</si>
  <si>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</si>
  <si>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</si>
  <si>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</si>
  <si>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</si>
  <si>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</si>
  <si>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</si>
  <si>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</si>
  <si>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</si>
  <si>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</si>
  <si>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</si>
  <si>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</si>
  <si>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</si>
  <si>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</si>
  <si>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</si>
  <si>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</si>
  <si>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</si>
  <si>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</si>
  <si>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</si>
  <si>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</si>
  <si>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</si>
  <si>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</si>
  <si>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</si>
  <si>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</si>
  <si>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</si>
  <si>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</si>
  <si>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</si>
  <si>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</si>
  <si>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</si>
  <si>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</si>
  <si>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</si>
  <si>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</si>
  <si>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</si>
  <si>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</si>
  <si>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</si>
  <si>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</si>
  <si>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</si>
  <si>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</si>
  <si>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</si>
  <si>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</si>
  <si>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</si>
  <si>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</si>
  <si>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</si>
  <si>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</si>
  <si>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</si>
  <si>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</si>
  <si>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</si>
  <si>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</si>
  <si>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</si>
  <si>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</si>
  <si>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</si>
  <si>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</si>
  <si>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</si>
  <si>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</si>
  <si>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</si>
  <si>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</si>
  <si>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</si>
  <si>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</si>
  <si>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</si>
  <si>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</si>
  <si>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</si>
  <si>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</si>
  <si>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</si>
  <si>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</si>
  <si>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</si>
  <si>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</si>
  <si>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</si>
  <si>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</si>
  <si>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</si>
  <si>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</si>
  <si>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</si>
  <si>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</si>
  <si>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</si>
  <si>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</si>
  <si>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</si>
  <si>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</si>
  <si>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</si>
  <si>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</si>
  <si>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</si>
  <si>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</si>
  <si>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</si>
  <si>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</si>
  <si>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</si>
  <si>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</si>
  <si>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</si>
  <si>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</si>
  <si>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</si>
  <si>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</si>
  <si>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</si>
  <si>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</si>
  <si>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</si>
  <si>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</si>
  <si>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</si>
  <si>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</si>
  <si>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</si>
  <si>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</si>
  <si>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</si>
  <si>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</si>
  <si>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</si>
  <si>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</si>
  <si>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</si>
  <si>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</si>
  <si>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</si>
  <si>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</si>
  <si>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</si>
  <si>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</si>
  <si>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</si>
  <si>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</si>
  <si>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</si>
  <si>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</si>
  <si>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</si>
  <si>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</si>
  <si>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</si>
  <si>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</si>
  <si>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</si>
  <si>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</si>
  <si>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</si>
  <si>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</si>
  <si>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</si>
  <si>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</si>
  <si>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</si>
  <si>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</si>
  <si>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</si>
  <si>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</si>
  <si>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</si>
  <si>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</si>
  <si>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</si>
  <si>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</si>
  <si>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</si>
  <si>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</si>
  <si>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</si>
  <si>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</si>
  <si>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</si>
  <si>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</si>
  <si>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</si>
  <si>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</si>
  <si>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</si>
  <si>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</si>
  <si>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</si>
  <si>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</si>
  <si>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</si>
  <si>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</si>
  <si>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</si>
  <si>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</si>
  <si>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</si>
  <si>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</si>
  <si>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</si>
  <si>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</si>
  <si>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</si>
  <si>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</si>
  <si>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</si>
  <si>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</si>
  <si>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</si>
  <si>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</si>
  <si>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</si>
  <si>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</si>
  <si>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</si>
  <si>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</si>
  <si>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</si>
  <si>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</si>
  <si>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</si>
  <si>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</si>
  <si>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</si>
  <si>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</si>
  <si>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</si>
  <si>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</si>
  <si>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</si>
  <si>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</si>
  <si>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</si>
  <si>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</si>
  <si>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</si>
  <si>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</si>
  <si>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</si>
  <si>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</si>
  <si>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</si>
  <si>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</si>
  <si>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</si>
  <si>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</si>
  <si>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</si>
  <si>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</si>
  <si>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</si>
  <si>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</si>
  <si>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</si>
  <si>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</si>
  <si>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</si>
  <si>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</si>
  <si>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</si>
  <si>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</si>
  <si>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</si>
  <si>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</si>
  <si>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</si>
  <si>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</si>
  <si>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</si>
  <si>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</si>
  <si>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</si>
  <si>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</si>
  <si>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</si>
  <si>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</si>
  <si>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</si>
  <si>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</si>
  <si>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</si>
  <si>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</si>
  <si>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</si>
  <si>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</si>
  <si>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</si>
  <si>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</si>
  <si>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</si>
  <si>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</si>
  <si>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</si>
  <si>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</si>
  <si>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</si>
  <si>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</si>
  <si>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</si>
  <si>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</si>
  <si>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</si>
  <si>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</si>
  <si>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</si>
  <si>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</si>
  <si>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</si>
  <si>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</si>
  <si>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</si>
  <si>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</si>
  <si>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</si>
  <si>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</si>
  <si>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</si>
  <si>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</si>
  <si>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</si>
  <si>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</si>
  <si>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</si>
  <si>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</si>
  <si>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</si>
  <si>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</si>
  <si>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</si>
  <si>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</si>
  <si>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</si>
  <si>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</si>
  <si>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</si>
  <si>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</si>
  <si>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</si>
  <si>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</si>
  <si>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</si>
  <si>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</si>
  <si>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</si>
  <si>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</si>
  <si>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</si>
  <si>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</si>
  <si>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</si>
  <si>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</si>
  <si>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</si>
  <si>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</si>
  <si>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</si>
  <si>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</si>
  <si>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</si>
  <si>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</si>
  <si>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</si>
  <si>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</si>
  <si>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</si>
  <si>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</si>
  <si>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</si>
  <si>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</si>
  <si>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</si>
  <si>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</si>
  <si>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</si>
  <si>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</si>
  <si>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</si>
  <si>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</si>
  <si>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</si>
  <si>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</si>
  <si>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</si>
  <si>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</si>
  <si>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</si>
  <si>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</si>
  <si>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</si>
  <si>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</si>
  <si>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</si>
  <si>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</si>
  <si>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</si>
  <si>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</si>
  <si>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</si>
  <si>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</si>
  <si>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</si>
  <si>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</si>
  <si>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</si>
  <si>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</si>
  <si>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</si>
  <si>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</si>
  <si>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</si>
  <si>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</si>
  <si>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</si>
  <si>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</si>
  <si>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</si>
  <si>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</si>
  <si>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</si>
  <si>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</si>
  <si>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</si>
  <si>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</si>
  <si>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</si>
  <si>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</si>
  <si>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</si>
  <si>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</si>
  <si>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</si>
  <si>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</si>
  <si>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</si>
  <si>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</si>
  <si>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</si>
  <si>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</si>
  <si>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</si>
  <si>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</si>
  <si>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</si>
  <si>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</si>
  <si>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</si>
  <si>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</si>
  <si>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</si>
  <si>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</si>
  <si>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</si>
  <si>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</si>
  <si>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</si>
  <si>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</si>
  <si>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</si>
  <si>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</si>
  <si>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</si>
  <si>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</si>
  <si>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</si>
  <si>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</si>
  <si>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</si>
  <si>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</si>
  <si>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</si>
  <si>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</si>
  <si>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</si>
  <si>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</si>
  <si>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</si>
  <si>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</si>
  <si>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</si>
  <si>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</si>
  <si>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</si>
  <si>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</si>
  <si>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</si>
  <si>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</si>
  <si>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</si>
  <si>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</si>
  <si>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</si>
  <si>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</si>
  <si>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</si>
  <si>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</si>
  <si>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</si>
  <si>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</si>
  <si>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</si>
  <si>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</si>
  <si>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</si>
  <si>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</si>
  <si>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</si>
  <si>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</si>
  <si>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</si>
  <si>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</si>
  <si>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</si>
  <si>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</si>
  <si>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</si>
  <si>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</si>
  <si>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</si>
  <si>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</si>
  <si>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</si>
  <si>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</si>
  <si>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</si>
  <si>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</si>
  <si>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</si>
  <si>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</si>
  <si>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</si>
  <si>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</si>
  <si>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</si>
  <si>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</si>
  <si>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</si>
  <si>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</si>
  <si>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</si>
  <si>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</si>
  <si>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</si>
  <si>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</si>
  <si>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</si>
  <si>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</si>
  <si>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</si>
  <si>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</si>
  <si>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</si>
  <si>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</si>
  <si>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</si>
  <si>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</si>
  <si>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</si>
  <si>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</si>
  <si>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</si>
  <si>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</si>
  <si>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</si>
  <si>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</si>
  <si>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</si>
  <si>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</si>
  <si>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</si>
  <si>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</si>
  <si>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</si>
  <si>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</si>
  <si>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</si>
  <si>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</si>
  <si>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</si>
  <si>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</si>
  <si>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</si>
  <si>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</si>
  <si>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</si>
  <si>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</si>
  <si>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</si>
  <si>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</si>
  <si>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</si>
  <si>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</si>
  <si>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</si>
  <si>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</si>
  <si>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</si>
  <si>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</si>
  <si>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</si>
  <si>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</si>
  <si>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</si>
  <si>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</si>
  <si>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</si>
  <si>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</si>
  <si>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</si>
  <si>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</si>
  <si>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</si>
  <si>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</si>
  <si>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</si>
  <si>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</si>
  <si>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</si>
  <si>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</si>
  <si>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</si>
  <si>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</si>
  <si>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</si>
  <si>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</si>
  <si>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</si>
  <si>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</si>
  <si>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</si>
  <si>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</si>
  <si>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</si>
  <si>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</si>
  <si>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</si>
  <si>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</si>
  <si>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</si>
  <si>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</si>
  <si>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</si>
  <si>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</si>
  <si>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</si>
  <si>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</si>
  <si>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</si>
  <si>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</si>
  <si>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</si>
  <si>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</si>
  <si>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</si>
  <si>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</si>
  <si>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</si>
  <si>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</si>
  <si>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</si>
  <si>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</si>
  <si>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</si>
  <si>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</si>
  <si>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</si>
  <si>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</si>
  <si>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</si>
  <si>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</si>
  <si>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</si>
  <si>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</si>
  <si>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</si>
  <si>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</si>
  <si>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</si>
  <si>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</si>
  <si>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</si>
  <si>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</si>
  <si>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</si>
  <si>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</si>
  <si>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</si>
  <si>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</si>
  <si>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</si>
  <si>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</si>
  <si>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</si>
  <si>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</si>
  <si>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</si>
  <si>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</si>
  <si>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</si>
  <si>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</si>
  <si>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</si>
  <si>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</si>
  <si>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</si>
  <si>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</si>
  <si>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</si>
  <si>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</si>
  <si>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</si>
  <si>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</si>
  <si>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</si>
  <si>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</si>
  <si>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</si>
  <si>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</si>
  <si>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</si>
  <si>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</si>
  <si>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</si>
  <si>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</si>
  <si>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</si>
  <si>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</si>
  <si>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</si>
  <si>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</si>
  <si>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</si>
  <si>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</si>
  <si>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</si>
  <si>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</si>
  <si>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</si>
  <si>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</si>
  <si>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</si>
  <si>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</si>
  <si>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</si>
  <si>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</si>
  <si>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</si>
  <si>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</si>
  <si>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</si>
  <si>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</si>
  <si>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</si>
  <si>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</si>
  <si>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</si>
  <si>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</si>
  <si>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</si>
  <si>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</si>
  <si>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</si>
  <si>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</si>
  <si>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</si>
  <si>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</si>
  <si>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</si>
  <si>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</si>
  <si>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</si>
  <si>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</si>
  <si>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</si>
  <si>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</si>
  <si>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</si>
  <si>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</si>
  <si>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</si>
  <si>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</si>
  <si>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</si>
  <si>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</si>
  <si>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</si>
  <si>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</si>
  <si>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</si>
  <si>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</si>
  <si>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</si>
  <si>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</si>
  <si>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</si>
  <si>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</si>
  <si>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</si>
  <si>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</si>
  <si>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</si>
  <si>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</si>
  <si>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</si>
  <si>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</si>
  <si>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</si>
  <si>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</si>
  <si>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</si>
  <si>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</si>
  <si>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</si>
  <si>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</si>
  <si>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</si>
  <si>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</si>
  <si>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</si>
  <si>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</si>
  <si>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</si>
  <si>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</si>
  <si>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</si>
  <si>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</si>
  <si>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</si>
  <si>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</si>
  <si>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</si>
  <si>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</si>
  <si>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</si>
  <si>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</si>
  <si>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</si>
  <si>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</si>
  <si>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</si>
  <si>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</si>
  <si>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</si>
  <si>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</si>
  <si>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</si>
  <si>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</si>
  <si>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</si>
  <si>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</si>
  <si>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</si>
  <si>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</si>
  <si>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</si>
  <si>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</si>
  <si>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</si>
  <si>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</si>
  <si>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</si>
  <si>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</si>
  <si>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</si>
  <si>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</si>
  <si>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</si>
  <si>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</si>
  <si>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</si>
  <si>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</si>
  <si>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</si>
  <si>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</si>
  <si>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</si>
  <si>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</si>
  <si>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</si>
  <si>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</si>
  <si>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</si>
  <si>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</si>
  <si>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</si>
  <si>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</si>
  <si>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</si>
  <si>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</si>
  <si>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</si>
  <si>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</si>
  <si>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</si>
  <si>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</si>
  <si>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</si>
  <si>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</si>
  <si>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</si>
  <si>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</si>
  <si>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</si>
  <si>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</si>
  <si>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</si>
  <si>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</si>
  <si>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</si>
  <si>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</si>
  <si>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</si>
  <si>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</si>
  <si>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</si>
  <si>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</si>
  <si>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</si>
  <si>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</si>
  <si>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</si>
  <si>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</si>
  <si>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</si>
  <si>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</si>
  <si>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</si>
  <si>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</si>
  <si>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</si>
  <si>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</si>
  <si>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</si>
  <si>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</si>
  <si>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</si>
  <si>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</si>
  <si>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</si>
  <si>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</si>
  <si>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</si>
  <si>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</si>
  <si>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</si>
  <si>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</si>
  <si>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</si>
  <si>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</si>
  <si>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</si>
  <si>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</si>
  <si>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</si>
  <si>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</si>
  <si>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</si>
  <si>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</si>
  <si>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</si>
  <si>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</si>
  <si>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</si>
  <si>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</si>
  <si>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</si>
  <si>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</si>
  <si>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</si>
  <si>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</si>
  <si>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</si>
  <si>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</si>
  <si>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</si>
  <si>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</si>
  <si>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</si>
  <si>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</si>
  <si>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</si>
  <si>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</si>
  <si>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</si>
  <si>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</si>
  <si>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</si>
  <si>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</si>
  <si>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</si>
  <si>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</si>
  <si>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</si>
  <si>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</si>
  <si>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</si>
  <si>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</si>
  <si>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</si>
  <si>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</si>
  <si>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</si>
  <si>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</si>
  <si>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</si>
  <si>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</si>
  <si>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</si>
  <si>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</si>
  <si>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</si>
  <si>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</si>
  <si>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</si>
  <si>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</si>
  <si>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</si>
  <si>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</si>
  <si>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</si>
  <si>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</si>
  <si>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</si>
  <si>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</si>
  <si>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</si>
  <si>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</si>
  <si>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</si>
  <si>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</si>
  <si>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</si>
  <si>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</si>
  <si>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</si>
  <si>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</si>
  <si>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</si>
  <si>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</si>
  <si>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</si>
  <si>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</si>
  <si>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</si>
  <si>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</si>
  <si>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</si>
  <si>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</si>
  <si>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</si>
  <si>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</si>
  <si>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</si>
  <si>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</si>
  <si>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</si>
  <si>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</si>
  <si>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</si>
  <si>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</si>
  <si>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</si>
  <si>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</si>
  <si>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</si>
  <si>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</si>
  <si>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</si>
  <si>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</si>
  <si>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</si>
  <si>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</si>
  <si>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</si>
  <si>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</si>
  <si>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</si>
  <si>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</si>
  <si>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</si>
  <si>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</si>
  <si>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</si>
  <si>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</si>
  <si>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</si>
  <si>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</si>
  <si>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</si>
  <si>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</si>
  <si>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</si>
  <si>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</si>
  <si>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</si>
  <si>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</si>
  <si>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</si>
  <si>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</si>
  <si>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</si>
  <si>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</si>
  <si>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</si>
  <si>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</si>
  <si>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</si>
  <si>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</si>
  <si>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</si>
  <si>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</si>
  <si>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</si>
  <si>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</si>
  <si>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</si>
  <si>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</si>
  <si>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</si>
  <si>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</si>
  <si>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</si>
  <si>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</si>
  <si>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</si>
  <si>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</si>
  <si>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</si>
  <si>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</si>
  <si>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</si>
  <si>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</si>
  <si>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</si>
  <si>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</si>
  <si>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</si>
  <si>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</si>
  <si>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</si>
  <si>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</si>
  <si>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</si>
  <si>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</si>
  <si>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</si>
  <si>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</si>
  <si>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</si>
  <si>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</si>
  <si>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</si>
  <si>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</si>
  <si>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</si>
  <si>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</si>
  <si>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</si>
  <si>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</si>
  <si>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</si>
  <si>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</si>
  <si>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</si>
  <si>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</si>
  <si>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</si>
  <si>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</si>
  <si>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</si>
  <si>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</si>
  <si>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</si>
  <si>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</si>
  <si>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</si>
  <si>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</si>
  <si>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</si>
  <si>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</si>
  <si>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</si>
  <si>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</si>
  <si>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</si>
  <si>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</si>
  <si>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</si>
  <si>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</si>
  <si>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</si>
  <si>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</si>
  <si>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</si>
  <si>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</si>
  <si>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</si>
  <si>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</si>
  <si>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</si>
  <si>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</si>
  <si>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</si>
  <si>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</si>
  <si>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</si>
  <si>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</si>
  <si>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</si>
  <si>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</si>
  <si>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</si>
  <si>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</si>
  <si>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</si>
  <si>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</si>
  <si>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</si>
  <si>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</si>
  <si>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</si>
  <si>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</si>
  <si>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</si>
  <si>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</si>
  <si>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</si>
  <si>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</si>
  <si>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</si>
  <si>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</si>
  <si>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</si>
  <si>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</si>
  <si>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</si>
  <si>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</si>
  <si>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</si>
  <si>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</si>
  <si>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</si>
  <si>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</si>
  <si>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</si>
  <si>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</si>
  <si>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</si>
  <si>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</si>
  <si>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</si>
  <si>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</si>
  <si>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</si>
  <si>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</si>
  <si>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</si>
  <si>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</si>
  <si>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</si>
  <si>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</si>
  <si>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</si>
  <si>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</si>
  <si>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</si>
  <si>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</si>
  <si>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</si>
  <si>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</si>
  <si>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</si>
  <si>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</si>
  <si>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</si>
  <si>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</si>
  <si>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</si>
  <si>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</si>
  <si>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</si>
  <si>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</si>
  <si>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</si>
  <si>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</si>
  <si>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</si>
  <si>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</si>
  <si>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</si>
  <si>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</si>
  <si>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</si>
  <si>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</si>
  <si>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</si>
  <si>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</si>
  <si>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</si>
  <si>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</si>
  <si>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</si>
  <si>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</si>
  <si>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</si>
  <si>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</si>
  <si>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</si>
  <si>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</si>
  <si>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</si>
  <si>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</si>
  <si>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</si>
  <si>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</si>
  <si>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</si>
  <si>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</si>
  <si>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</si>
  <si>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</si>
  <si>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</si>
  <si>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</si>
  <si>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</si>
  <si>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</si>
  <si>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</si>
  <si>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</si>
  <si>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</si>
  <si>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</si>
  <si>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</si>
  <si>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</si>
  <si>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</si>
  <si>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</si>
  <si>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</si>
  <si>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</si>
  <si>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</si>
  <si>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</si>
  <si>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</si>
  <si>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</si>
  <si>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</si>
  <si>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</si>
  <si>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</si>
  <si>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</si>
  <si>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</si>
  <si>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</si>
  <si>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</si>
  <si>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</si>
  <si>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</si>
  <si>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</si>
  <si>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</si>
  <si>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</si>
  <si>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</si>
  <si>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</si>
  <si>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</si>
  <si>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</si>
  <si>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</si>
  <si>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</si>
  <si>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</si>
  <si>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</si>
  <si>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</si>
  <si>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</si>
  <si>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</si>
  <si>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</si>
  <si>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</si>
  <si>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</si>
  <si>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</si>
  <si>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</si>
  <si>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</si>
  <si>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</si>
  <si>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</si>
  <si>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</si>
  <si>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</si>
  <si>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</si>
  <si>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</si>
  <si>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</si>
  <si>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</si>
  <si>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</si>
  <si>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</si>
  <si>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</si>
  <si>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</si>
  <si>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</si>
  <si>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</si>
  <si>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</si>
  <si>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</si>
  <si>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</si>
  <si>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</si>
  <si>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</si>
  <si>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</si>
  <si>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</si>
  <si>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</si>
  <si>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</si>
  <si>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</si>
  <si>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</si>
  <si>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</si>
  <si>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</si>
  <si>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</si>
  <si>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</si>
  <si>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</si>
  <si>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</si>
  <si>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</si>
  <si>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</si>
  <si>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</si>
  <si>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</si>
  <si>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</si>
  <si>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</si>
  <si>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</si>
  <si>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</si>
  <si>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</si>
  <si>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</si>
  <si>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</si>
  <si>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</si>
  <si>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</si>
  <si>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</si>
  <si>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</si>
  <si>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</si>
  <si>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</si>
  <si>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</si>
  <si>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</si>
  <si>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</si>
  <si>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</si>
  <si>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</si>
  <si>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</si>
  <si>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</si>
  <si>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</si>
  <si>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</si>
  <si>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</si>
  <si>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</si>
  <si>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</si>
  <si>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</si>
  <si>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</si>
  <si>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</si>
  <si>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</si>
  <si>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</si>
  <si>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</si>
  <si>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</si>
  <si>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</si>
  <si>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</si>
  <si>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</si>
  <si>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</si>
  <si>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</si>
  <si>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</si>
  <si>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</si>
  <si>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</si>
  <si>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</si>
  <si>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</si>
  <si>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</si>
  <si>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</si>
  <si>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</si>
  <si>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</si>
  <si>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</si>
  <si>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</si>
  <si>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</si>
  <si>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</si>
  <si>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</si>
  <si>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</si>
  <si>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</si>
  <si>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</si>
  <si>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</si>
  <si>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</si>
  <si>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</si>
  <si>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</si>
  <si>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</si>
  <si>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</si>
  <si>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</si>
  <si>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</si>
  <si>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</si>
  <si>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</si>
  <si>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</si>
  <si>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</si>
  <si>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</si>
  <si>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</si>
  <si>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</si>
  <si>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</si>
  <si>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</si>
  <si>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</si>
  <si>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</si>
  <si>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</si>
  <si>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</si>
  <si>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</si>
  <si>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</si>
  <si>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</si>
  <si>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</si>
  <si>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</si>
  <si>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</si>
  <si>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</si>
  <si>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</si>
  <si>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</si>
  <si>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</si>
  <si>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</si>
  <si>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</si>
  <si>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</si>
  <si>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</si>
  <si>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</si>
  <si>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</si>
  <si>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</si>
  <si>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</si>
  <si>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</si>
  <si>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</si>
  <si>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</si>
  <si>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</si>
  <si>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</si>
  <si>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</si>
  <si>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</si>
  <si>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</si>
  <si>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</si>
  <si>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</si>
  <si>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</si>
  <si>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</si>
  <si>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</si>
  <si>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</si>
  <si>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</si>
  <si>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</si>
  <si>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</si>
  <si>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</si>
  <si>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</si>
  <si>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</si>
  <si>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</si>
  <si>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</si>
  <si>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</si>
  <si>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</si>
  <si>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</si>
  <si>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</si>
  <si>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</si>
  <si>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</si>
  <si>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</si>
  <si>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</si>
  <si>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</si>
  <si>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</si>
  <si>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</si>
  <si>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</si>
  <si>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</si>
  <si>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</si>
  <si>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</si>
  <si>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</si>
  <si>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</si>
  <si>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</si>
  <si>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</si>
  <si>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</si>
  <si>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</si>
  <si>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</si>
  <si>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</si>
  <si>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</si>
  <si>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</si>
  <si>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</si>
  <si>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</si>
  <si>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</si>
  <si>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</si>
  <si>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</si>
  <si>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</si>
  <si>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</si>
  <si>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</si>
  <si>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</si>
  <si>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</si>
  <si>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</si>
  <si>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</si>
  <si>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</si>
  <si>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</si>
  <si>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</si>
  <si>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</si>
  <si>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</si>
  <si>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</si>
  <si>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</si>
  <si>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</si>
  <si>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</si>
  <si>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</si>
  <si>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</si>
  <si>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</si>
  <si>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</si>
  <si>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</si>
  <si>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</si>
  <si>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</si>
  <si>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</si>
  <si>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</si>
  <si>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</si>
  <si>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</si>
  <si>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</si>
  <si>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</si>
  <si>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</si>
  <si>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</si>
  <si>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</si>
  <si>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</si>
  <si>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</si>
  <si>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</si>
  <si>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</si>
  <si>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</si>
  <si>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</si>
  <si>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</si>
  <si>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</si>
  <si>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</si>
  <si>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</si>
  <si>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</si>
  <si>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</si>
  <si>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</si>
  <si>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</si>
  <si>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</si>
  <si>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</si>
  <si>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</si>
  <si>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</si>
  <si>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</si>
  <si>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</si>
  <si>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</si>
  <si>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</si>
  <si>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</si>
  <si>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</si>
  <si>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</si>
  <si>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</si>
  <si>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</si>
  <si>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</si>
  <si>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</si>
  <si>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</si>
  <si>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</si>
  <si>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</si>
  <si>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</si>
  <si>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</si>
  <si>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</si>
  <si>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</si>
  <si>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</si>
  <si>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</si>
  <si>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</si>
  <si>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</si>
  <si>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</si>
  <si>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</si>
  <si>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</si>
  <si>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</si>
  <si>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</si>
  <si>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</si>
  <si>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</si>
  <si>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</si>
  <si>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</si>
  <si>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</si>
  <si>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</si>
  <si>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</si>
  <si>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</si>
  <si>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</si>
  <si>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</si>
  <si>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</si>
  <si>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</si>
  <si>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</si>
  <si>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</si>
  <si>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</si>
  <si>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</si>
  <si>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</si>
  <si>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</si>
  <si>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</si>
  <si>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</si>
  <si>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</si>
  <si>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</si>
  <si>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</si>
  <si>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</si>
  <si>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</si>
  <si>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</si>
  <si>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</si>
  <si>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</si>
  <si>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</si>
  <si>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</si>
  <si>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</si>
  <si>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</si>
  <si>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</si>
  <si>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</si>
  <si>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</si>
  <si>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</si>
  <si>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</si>
  <si>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</si>
  <si>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</si>
  <si>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</si>
  <si>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</si>
  <si>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</si>
  <si>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</si>
  <si>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</si>
  <si>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</si>
  <si>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</si>
  <si>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</si>
  <si>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</si>
  <si>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</si>
  <si>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</si>
  <si>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</si>
  <si>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</si>
  <si>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</si>
  <si>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</si>
  <si>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</si>
  <si>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</si>
  <si>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</si>
  <si>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</si>
  <si>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</si>
  <si>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</si>
  <si>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</si>
  <si>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</si>
  <si>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</si>
  <si>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</si>
  <si>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</si>
  <si>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</si>
  <si>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</si>
  <si>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</si>
  <si>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</si>
  <si>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</si>
  <si>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</si>
  <si>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</si>
  <si>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</si>
  <si>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</si>
  <si>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</si>
  <si>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</si>
  <si>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</si>
  <si>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</si>
  <si>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</si>
  <si>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</si>
  <si>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</si>
  <si>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</si>
  <si>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</si>
  <si>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</si>
  <si>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</si>
  <si>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</si>
  <si>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</si>
  <si>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</si>
  <si>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</si>
  <si>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</si>
  <si>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</si>
  <si>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</si>
  <si>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</si>
  <si>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</si>
  <si>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</si>
  <si>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</si>
  <si>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</si>
  <si>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</si>
  <si>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</si>
  <si>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</si>
  <si>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</si>
  <si>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</si>
  <si>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</si>
  <si>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</si>
  <si>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</si>
  <si>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</si>
  <si>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</si>
  <si>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</si>
  <si>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</si>
  <si>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</si>
  <si>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</si>
  <si>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</si>
  <si>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</si>
  <si>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</si>
  <si>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</si>
  <si>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</si>
  <si>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</si>
  <si>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</si>
  <si>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</si>
  <si>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</si>
  <si>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</si>
  <si>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</si>
  <si>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</si>
  <si>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</si>
  <si>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</si>
  <si>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</si>
  <si>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</si>
  <si>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</si>
  <si>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</si>
  <si>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</si>
  <si>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</si>
  <si>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</si>
  <si>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</si>
  <si>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</si>
  <si>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</si>
  <si>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</si>
  <si>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</si>
  <si>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</si>
  <si>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</si>
  <si>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</si>
  <si>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</si>
  <si>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</si>
  <si>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</si>
  <si>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</si>
  <si>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</si>
  <si>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</si>
  <si>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</si>
  <si>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</si>
  <si>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</si>
  <si>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</si>
  <si>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</si>
  <si>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</si>
  <si>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</si>
  <si>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</si>
  <si>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</si>
  <si>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</si>
  <si>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</si>
  <si>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</si>
  <si>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</si>
  <si>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</si>
  <si>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</si>
  <si>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</si>
  <si>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</si>
  <si>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</si>
  <si>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</si>
  <si>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</si>
  <si>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</si>
  <si>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</si>
  <si>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</si>
  <si>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</si>
  <si>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</si>
  <si>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</si>
  <si>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</si>
  <si>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</si>
  <si>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</si>
  <si>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</si>
  <si>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</si>
  <si>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</si>
  <si>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</si>
  <si>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</si>
  <si>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</si>
  <si>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</si>
  <si>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</si>
  <si>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</si>
  <si>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</si>
  <si>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</si>
  <si>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</si>
  <si>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</si>
  <si>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</si>
  <si>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</si>
  <si>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</si>
  <si>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</si>
  <si>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</si>
  <si>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</si>
  <si>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</si>
  <si>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</si>
  <si>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</si>
  <si>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</si>
  <si>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</si>
  <si>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</si>
  <si>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</si>
  <si>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</si>
  <si>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</si>
  <si>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</si>
  <si>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</si>
  <si>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</si>
  <si>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</si>
  <si>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</si>
  <si>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</si>
  <si>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</si>
  <si>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</si>
  <si>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</si>
  <si>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</si>
  <si>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</si>
  <si>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</si>
  <si>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</si>
  <si>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</si>
  <si>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</si>
  <si>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</si>
  <si>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</si>
  <si>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</si>
  <si>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</si>
  <si>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</si>
  <si>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</si>
  <si>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</si>
  <si>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</si>
  <si>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</si>
  <si>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</si>
  <si>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</si>
  <si>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</si>
  <si>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</si>
  <si>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</si>
  <si>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</si>
  <si>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</si>
  <si>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</si>
  <si>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</si>
  <si>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</si>
  <si>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</si>
  <si>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</si>
  <si>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</si>
  <si>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</si>
  <si>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</si>
  <si>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</si>
  <si>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</si>
  <si>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</si>
  <si>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</si>
  <si>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</si>
  <si>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</si>
  <si>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</si>
  <si>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</si>
  <si>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</si>
  <si>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</si>
  <si>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</si>
  <si>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</si>
  <si>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</si>
  <si>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</si>
  <si>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</si>
  <si>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</si>
  <si>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</si>
  <si>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</si>
  <si>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</si>
  <si>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</si>
  <si>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</si>
  <si>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</si>
  <si>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</si>
  <si>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</si>
  <si>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</si>
  <si>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</si>
  <si>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</si>
  <si>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</si>
  <si>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</si>
  <si>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</si>
  <si>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</si>
  <si>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</si>
  <si>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</si>
  <si>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</si>
  <si>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</si>
  <si>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</si>
  <si>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</si>
  <si>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</si>
  <si>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</si>
  <si>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</si>
  <si>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</si>
  <si>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</si>
  <si>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</si>
  <si>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</si>
  <si>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</si>
  <si>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</si>
  <si>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</si>
  <si>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</si>
  <si>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</si>
  <si>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</si>
  <si>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</si>
  <si>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</si>
  <si>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</si>
  <si>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</si>
  <si>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</si>
  <si>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</si>
  <si>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</si>
  <si>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</si>
  <si>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</si>
  <si>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</si>
  <si>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</si>
  <si>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</si>
  <si>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</si>
  <si>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</si>
  <si>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</si>
  <si>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</si>
  <si>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</si>
  <si>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</si>
  <si>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</si>
  <si>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</si>
  <si>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</si>
  <si>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</si>
  <si>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</si>
  <si>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</si>
  <si>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</si>
  <si>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</si>
  <si>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</si>
  <si>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</si>
  <si>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</si>
  <si>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</si>
  <si>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</si>
  <si>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</si>
  <si>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</si>
  <si>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</si>
  <si>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</si>
  <si>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</si>
  <si>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</si>
  <si>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</si>
  <si>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</si>
  <si>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</si>
  <si>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</si>
  <si>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</si>
  <si>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</si>
  <si>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</si>
  <si>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</si>
  <si>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</si>
  <si>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</si>
  <si>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</si>
  <si>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</si>
  <si>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</si>
  <si>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</si>
  <si>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</si>
  <si>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</si>
  <si>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</si>
  <si>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</si>
  <si>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</si>
  <si>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</si>
  <si>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</si>
  <si>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</si>
  <si>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</si>
  <si>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</si>
  <si>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</si>
  <si>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</si>
  <si>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</si>
  <si>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</si>
  <si>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</si>
  <si>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</si>
  <si>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</si>
  <si>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</si>
  <si>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</si>
  <si>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</si>
  <si>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</si>
  <si>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</si>
  <si>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</si>
  <si>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</si>
  <si>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</si>
  <si>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</si>
  <si>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</si>
  <si>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</si>
  <si>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</si>
  <si>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</si>
  <si>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</si>
  <si>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</si>
  <si>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</si>
  <si>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</si>
  <si>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</si>
  <si>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</si>
  <si>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</si>
  <si>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</si>
  <si>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</si>
  <si>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</si>
  <si>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</si>
  <si>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</si>
  <si>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</si>
  <si>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</si>
  <si>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</si>
  <si>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</si>
  <si>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</si>
  <si>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</si>
  <si>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</si>
  <si>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</si>
  <si>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</si>
  <si>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</si>
  <si>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</si>
  <si>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</si>
  <si>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</si>
  <si>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</si>
  <si>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</si>
  <si>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</si>
  <si>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</si>
  <si>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</si>
  <si>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</si>
  <si>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</si>
  <si>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</si>
  <si>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</si>
  <si>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</si>
  <si>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</si>
  <si>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</si>
  <si>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</si>
  <si>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</si>
  <si>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</si>
  <si>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</si>
  <si>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</si>
  <si>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</si>
  <si>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</si>
  <si>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</si>
  <si>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</si>
  <si>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</si>
  <si>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</si>
  <si>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</si>
  <si>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</si>
  <si>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</si>
  <si>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</si>
  <si>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</si>
  <si>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</si>
  <si>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</si>
  <si>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</si>
  <si>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</si>
  <si>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</si>
  <si>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</si>
  <si>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</si>
  <si>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</si>
  <si>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</si>
  <si>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</si>
  <si>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</si>
  <si>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</si>
  <si>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</si>
  <si>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</si>
  <si>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</si>
  <si>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</si>
  <si>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</si>
  <si>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</si>
  <si>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</si>
  <si>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</si>
  <si>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</si>
  <si>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</si>
  <si>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</si>
  <si>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</si>
  <si>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</si>
  <si>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</si>
  <si>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</si>
  <si>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</si>
  <si>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</si>
  <si>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</si>
  <si>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</si>
  <si>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</si>
  <si>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</si>
  <si>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</si>
  <si>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</si>
  <si>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</si>
  <si>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</si>
  <si>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</si>
  <si>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</si>
  <si>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</si>
  <si>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</si>
  <si>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</si>
  <si>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</si>
  <si>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</si>
  <si>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</si>
  <si>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</si>
  <si>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</si>
  <si>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</si>
  <si>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</si>
  <si>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</si>
  <si>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</si>
  <si>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</si>
  <si>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</si>
  <si>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</si>
  <si>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</si>
  <si>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</si>
  <si>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</si>
  <si>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</si>
  <si>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</si>
  <si>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</si>
  <si>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</si>
  <si>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</si>
  <si>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</si>
  <si>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</si>
  <si>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</si>
  <si>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</si>
  <si>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</si>
  <si>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</si>
  <si>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</si>
  <si>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</si>
  <si>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</si>
  <si>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</si>
  <si>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</si>
  <si>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</si>
  <si>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</si>
  <si>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</si>
  <si>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</si>
  <si>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</si>
  <si>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</si>
  <si>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</si>
  <si>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</si>
  <si>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</si>
  <si>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</si>
  <si>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</si>
  <si>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</si>
  <si>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</si>
  <si>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</si>
  <si>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</si>
  <si>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</si>
  <si>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</si>
  <si>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</si>
  <si>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</si>
  <si>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</si>
  <si>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</si>
  <si>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</si>
  <si>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</si>
  <si>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</si>
  <si>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</si>
  <si>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</si>
  <si>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</si>
  <si>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</si>
  <si>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</si>
  <si>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</si>
  <si>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</si>
  <si>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</si>
  <si>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</si>
  <si>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</si>
  <si>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</si>
  <si>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</si>
  <si>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</si>
  <si>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</si>
  <si>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</si>
  <si>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</si>
  <si>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</si>
  <si>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</si>
  <si>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</si>
  <si>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</si>
  <si>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</si>
  <si>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</si>
  <si>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</si>
  <si>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</si>
  <si>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</si>
  <si>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</si>
  <si>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</si>
  <si>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</si>
  <si>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</si>
  <si>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</si>
  <si>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</si>
  <si>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</si>
  <si>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</si>
  <si>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</si>
  <si>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</si>
  <si>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</si>
  <si>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</si>
  <si>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</si>
  <si>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</si>
  <si>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</si>
  <si>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</si>
  <si>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</si>
  <si>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</si>
  <si>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</si>
  <si>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</si>
  <si>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</si>
  <si>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</si>
  <si>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</si>
  <si>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</si>
  <si>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</si>
  <si>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</si>
  <si>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</si>
  <si>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</si>
  <si>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</si>
  <si>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</si>
  <si>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</si>
  <si>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</si>
  <si>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</si>
  <si>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</si>
  <si>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</si>
  <si>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</si>
  <si>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</si>
  <si>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</si>
  <si>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</si>
  <si>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</si>
  <si>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</si>
  <si>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</si>
  <si>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</si>
  <si>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</si>
  <si>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</si>
  <si>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</si>
  <si>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</si>
  <si>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</si>
  <si>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</si>
  <si>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</si>
  <si>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</si>
  <si>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</si>
  <si>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</si>
  <si>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</si>
  <si>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</si>
  <si>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</si>
  <si>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</si>
  <si>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</si>
  <si>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</si>
  <si>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</si>
  <si>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</si>
  <si>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</si>
  <si>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</si>
  <si>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</si>
  <si>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</si>
  <si>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</si>
  <si>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</si>
  <si>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</si>
  <si>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</si>
  <si>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</si>
  <si>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</si>
  <si>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</si>
  <si>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</si>
  <si>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</si>
  <si>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</si>
  <si>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</si>
  <si>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</si>
  <si>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</si>
  <si>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</si>
  <si>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</si>
  <si>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</si>
  <si>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</si>
  <si>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</si>
  <si>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</si>
  <si>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</si>
  <si>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</si>
  <si>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</si>
  <si>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</si>
  <si>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</si>
  <si>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</si>
  <si>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</si>
  <si>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</si>
  <si>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</si>
  <si>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</si>
  <si>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</si>
  <si>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</si>
  <si>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</si>
  <si>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</si>
  <si>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</si>
  <si>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</si>
  <si>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</si>
  <si>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</si>
  <si>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</si>
  <si>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</si>
  <si>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</si>
  <si>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</si>
  <si>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</si>
  <si>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</si>
  <si>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</si>
  <si>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</si>
  <si>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</si>
  <si>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</si>
  <si>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</si>
  <si>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</si>
  <si>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</si>
  <si>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</si>
  <si>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</si>
  <si>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</si>
  <si>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</si>
  <si>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</si>
  <si>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</si>
  <si>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</si>
  <si>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</si>
  <si>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</si>
  <si>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</si>
  <si>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</si>
  <si>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</si>
  <si>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</si>
  <si>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</si>
  <si>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</si>
  <si>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</si>
  <si>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</si>
  <si>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</si>
  <si>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</si>
  <si>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</si>
  <si>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</si>
  <si>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</si>
  <si>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</si>
  <si>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</si>
  <si>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</si>
  <si>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</si>
  <si>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</si>
  <si>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</si>
  <si>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</si>
  <si>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</si>
  <si>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</si>
  <si>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</si>
  <si>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</si>
  <si>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</si>
  <si>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</si>
  <si>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</si>
  <si>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</si>
  <si>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</si>
  <si>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</si>
  <si>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</si>
  <si>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</si>
  <si>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</si>
  <si>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</si>
  <si>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</si>
  <si>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</si>
  <si>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</si>
  <si>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</si>
  <si>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</si>
  <si>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</si>
  <si>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</si>
  <si>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</si>
  <si>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</si>
  <si>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</si>
  <si>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</si>
  <si>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</si>
  <si>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</si>
  <si>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</si>
  <si>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</si>
  <si>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</si>
  <si>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</si>
  <si>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</si>
  <si>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</si>
  <si>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</si>
  <si>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</si>
  <si>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</si>
  <si>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</si>
  <si>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</si>
  <si>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</si>
  <si>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</si>
  <si>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</si>
  <si>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</si>
  <si>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</si>
  <si>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</si>
  <si>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</si>
  <si>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</si>
  <si>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</si>
  <si>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</si>
  <si>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</si>
  <si>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</si>
  <si>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</si>
  <si>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</si>
  <si>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</si>
  <si>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</si>
  <si>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</si>
  <si>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</si>
  <si>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</si>
  <si>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</si>
  <si>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</si>
  <si>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</si>
  <si>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</si>
  <si>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</si>
  <si>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</si>
  <si>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</si>
  <si>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</si>
  <si>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</si>
  <si>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</si>
  <si>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</si>
  <si>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</si>
  <si>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</si>
  <si>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</si>
  <si>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</si>
  <si>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</si>
  <si>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</si>
  <si>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</si>
  <si>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</si>
  <si>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</si>
  <si>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</si>
  <si>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</si>
  <si>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</si>
  <si>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</si>
  <si>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</si>
  <si>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</si>
  <si>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</si>
  <si>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</si>
  <si>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</si>
  <si>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</si>
  <si>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</si>
  <si>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</si>
  <si>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</si>
  <si>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</si>
  <si>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</si>
  <si>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</si>
  <si>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</si>
  <si>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</si>
  <si>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</si>
  <si>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</si>
  <si>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</si>
  <si>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</si>
  <si>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</si>
  <si>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</si>
  <si>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</si>
  <si>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</si>
  <si>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</si>
  <si>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</si>
  <si>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</si>
  <si>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</si>
  <si>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</si>
  <si>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</si>
  <si>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</si>
  <si>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</si>
  <si>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</si>
  <si>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</si>
  <si>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</si>
  <si>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</si>
  <si>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</si>
  <si>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</si>
  <si>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</si>
  <si>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</si>
  <si>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</si>
  <si>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</si>
  <si>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</si>
  <si>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</si>
  <si>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</si>
  <si>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</si>
  <si>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</si>
  <si>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</si>
  <si>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</si>
  <si>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</si>
  <si>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</si>
  <si>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</si>
  <si>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</si>
  <si>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</si>
  <si>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</si>
  <si>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</si>
  <si>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</si>
  <si>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</si>
  <si>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</si>
  <si>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</si>
  <si>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</si>
  <si>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</si>
  <si>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</si>
  <si>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</si>
  <si>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</si>
  <si>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</si>
  <si>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</si>
  <si>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</si>
  <si>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</si>
  <si>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</si>
  <si>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</si>
  <si>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</si>
  <si>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</si>
  <si>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</si>
  <si>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</si>
  <si>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</si>
  <si>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</si>
  <si>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</si>
  <si>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</si>
  <si>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</si>
  <si>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</si>
  <si>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</si>
  <si>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</si>
  <si>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</si>
  <si>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</si>
  <si>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</si>
  <si>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</si>
  <si>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</si>
  <si>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</si>
  <si>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</si>
  <si>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</si>
  <si>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</si>
  <si>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</si>
  <si>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</si>
  <si>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</si>
  <si>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</si>
  <si>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</si>
  <si>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</si>
  <si>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</si>
  <si>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</si>
  <si>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</si>
  <si>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</si>
  <si>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</si>
  <si>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</si>
  <si>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</si>
  <si>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</si>
  <si>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</si>
  <si>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</si>
  <si>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</si>
  <si>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</si>
  <si>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</si>
  <si>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</si>
  <si>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</si>
  <si>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</si>
  <si>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</si>
  <si>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</si>
  <si>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</si>
  <si>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</si>
  <si>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</si>
  <si>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</si>
  <si>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</si>
  <si>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</si>
  <si>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</si>
  <si>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</si>
  <si>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</si>
  <si>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</si>
  <si>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</si>
  <si>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</si>
  <si>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</si>
  <si>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</si>
  <si>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</si>
  <si>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</si>
  <si>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</si>
  <si>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</si>
  <si>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</si>
  <si>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</si>
  <si>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</si>
  <si>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</si>
  <si>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</si>
  <si>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</si>
  <si>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</si>
  <si>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</si>
  <si>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</si>
  <si>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</si>
  <si>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</si>
  <si>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</si>
  <si>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</si>
  <si>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</si>
  <si>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</si>
  <si>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</si>
  <si>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</si>
  <si>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</si>
  <si>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</si>
  <si>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</si>
  <si>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</si>
  <si>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</si>
  <si>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</si>
  <si>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</si>
  <si>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</si>
  <si>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</si>
  <si>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</si>
  <si>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</si>
  <si>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</si>
  <si>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</si>
  <si>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</si>
  <si>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</si>
  <si>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</si>
  <si>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</si>
  <si>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</si>
  <si>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</si>
  <si>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</si>
  <si>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</si>
  <si>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</si>
  <si>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</si>
  <si>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</si>
  <si>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</si>
  <si>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</si>
  <si>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</si>
  <si>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</si>
  <si>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</si>
  <si>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</si>
  <si>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</si>
  <si>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</si>
  <si>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</si>
  <si>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</si>
  <si>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</si>
  <si>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</si>
  <si>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</si>
  <si>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</si>
  <si>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</si>
  <si>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</si>
  <si>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</si>
  <si>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</si>
  <si>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</si>
  <si>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</si>
  <si>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</si>
  <si>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</si>
  <si>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</si>
  <si>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</si>
  <si>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</si>
  <si>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</si>
  <si>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</si>
  <si>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</si>
  <si>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</si>
  <si>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</si>
  <si>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</si>
  <si>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</si>
  <si>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</si>
  <si>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</si>
  <si>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</si>
  <si>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</si>
  <si>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</si>
  <si>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</si>
  <si>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</si>
  <si>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</si>
  <si>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</si>
  <si>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</si>
  <si>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</si>
  <si>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</si>
  <si>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</si>
  <si>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</si>
  <si>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</si>
  <si>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</si>
  <si>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</si>
  <si>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</si>
  <si>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</si>
  <si>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</si>
  <si>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</si>
  <si>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</si>
  <si>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</si>
  <si>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</si>
  <si>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</si>
  <si>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</si>
  <si>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</si>
  <si>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</si>
  <si>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</si>
  <si>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</si>
  <si>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</si>
  <si>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</si>
  <si>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</si>
  <si>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</si>
  <si>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</si>
  <si>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</si>
  <si>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</si>
  <si>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</si>
  <si>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</si>
  <si>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</si>
  <si>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</si>
  <si>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</si>
  <si>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</si>
  <si>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</si>
  <si>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</si>
  <si>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</si>
  <si>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</si>
  <si>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</si>
  <si>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</si>
  <si>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</si>
  <si>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</si>
  <si>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</si>
  <si>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</si>
  <si>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</si>
  <si>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</si>
  <si>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</si>
  <si>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</si>
  <si>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</si>
  <si>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</si>
  <si>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</si>
  <si>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</si>
  <si>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</si>
  <si>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</si>
  <si>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</si>
  <si>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</si>
  <si>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</si>
  <si>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</si>
  <si>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</si>
  <si>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</si>
  <si>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</si>
  <si>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</si>
  <si>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</si>
  <si>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</si>
  <si>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</si>
  <si>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</si>
  <si>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</si>
  <si>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</si>
  <si>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</si>
  <si>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</si>
  <si>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</si>
  <si>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</si>
  <si>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</si>
  <si>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</si>
  <si>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</si>
  <si>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</si>
  <si>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</si>
  <si>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</si>
  <si>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</si>
  <si>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</si>
  <si>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</si>
  <si>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</si>
  <si>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</si>
  <si>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</si>
  <si>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</si>
  <si>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</si>
  <si>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</si>
  <si>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</si>
  <si>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</si>
  <si>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</si>
  <si>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</si>
  <si>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</si>
  <si>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</si>
  <si>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</si>
  <si>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</si>
  <si>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</si>
  <si>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</si>
  <si>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</si>
  <si>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</si>
  <si>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</si>
  <si>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</si>
  <si>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</si>
  <si>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</si>
  <si>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</si>
  <si>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</si>
  <si>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</si>
  <si>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</si>
  <si>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</si>
  <si>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</si>
  <si>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</si>
  <si>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</si>
  <si>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</si>
  <si>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</si>
  <si>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</si>
  <si>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</si>
  <si>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</si>
  <si>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</si>
  <si>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</si>
  <si>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</si>
  <si>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</si>
  <si>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</si>
  <si>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</si>
  <si>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</si>
  <si>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</si>
  <si>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</si>
  <si>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</si>
  <si>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</si>
  <si>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</si>
  <si>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</si>
  <si>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</si>
  <si>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</si>
  <si>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</si>
  <si>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</si>
  <si>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</si>
  <si>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</si>
  <si>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</si>
  <si>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</si>
  <si>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</si>
  <si>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</si>
  <si>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</si>
  <si>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</si>
  <si>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</si>
  <si>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</si>
  <si>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</si>
  <si>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</si>
  <si>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</si>
  <si>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</si>
  <si>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</si>
  <si>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</si>
  <si>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</si>
  <si>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</si>
  <si>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</si>
  <si>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</si>
  <si>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</si>
  <si>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</si>
  <si>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</si>
  <si>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</si>
  <si>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</si>
  <si>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</si>
  <si>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</si>
  <si>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</si>
  <si>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</si>
  <si>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</si>
  <si>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</si>
  <si>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</si>
  <si>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</si>
  <si>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</si>
  <si>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</si>
  <si>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</si>
  <si>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</si>
  <si>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</si>
  <si>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</si>
  <si>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</si>
  <si>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</si>
  <si>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</si>
  <si>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</si>
  <si>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</si>
  <si>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</si>
  <si>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</si>
  <si>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</si>
  <si>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</si>
  <si>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</si>
  <si>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</si>
  <si>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</si>
  <si>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</si>
  <si>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</si>
  <si>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</si>
  <si>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</si>
  <si>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</si>
  <si>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</si>
  <si>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</si>
  <si>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</si>
  <si>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</si>
  <si>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</si>
  <si>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</si>
  <si>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</si>
  <si>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</si>
  <si>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</si>
  <si>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</si>
  <si>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</si>
  <si>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</si>
  <si>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</si>
  <si>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</si>
  <si>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</si>
  <si>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</si>
  <si>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</si>
  <si>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</si>
  <si>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</si>
  <si>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</si>
  <si>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</si>
  <si>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</si>
  <si>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</si>
  <si>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</si>
  <si>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</si>
  <si>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</si>
  <si>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</si>
  <si>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</si>
  <si>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</si>
  <si>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</si>
  <si>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</si>
  <si>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</si>
  <si>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</si>
  <si>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</si>
  <si>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</si>
  <si>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</si>
  <si>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</si>
  <si>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</si>
  <si>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</si>
  <si>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</si>
  <si>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</si>
  <si>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</si>
  <si>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</si>
  <si>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</si>
  <si>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</si>
  <si>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</si>
  <si>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</si>
  <si>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</si>
  <si>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</si>
  <si>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</si>
  <si>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</si>
  <si>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</si>
  <si>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</si>
  <si>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</si>
  <si>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</si>
  <si>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</si>
  <si>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</si>
  <si>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</si>
  <si>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</si>
  <si>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</si>
  <si>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</si>
  <si>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</si>
  <si>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</si>
  <si>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</si>
  <si>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</si>
  <si>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</si>
  <si>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</si>
  <si>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</si>
  <si>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</si>
  <si>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</si>
  <si>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</si>
  <si>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</si>
  <si>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</si>
  <si>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</si>
  <si>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</si>
  <si>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</si>
  <si>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</si>
  <si>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</si>
  <si>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</si>
  <si>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</si>
  <si>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</si>
  <si>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</si>
  <si>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</si>
  <si>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</si>
  <si>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</si>
  <si>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</si>
  <si>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</si>
  <si>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</si>
  <si>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</si>
  <si>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</si>
  <si>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</si>
  <si>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</si>
  <si>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</si>
  <si>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</si>
  <si>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</si>
  <si>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</si>
  <si>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</si>
  <si>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</si>
  <si>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</si>
  <si>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</si>
  <si>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</si>
  <si>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</si>
  <si>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</si>
  <si>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</si>
  <si>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</si>
  <si>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</si>
  <si>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</si>
  <si>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</si>
  <si>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</si>
  <si>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</si>
  <si>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</si>
  <si>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</si>
  <si>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</si>
  <si>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</si>
  <si>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</si>
  <si>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</si>
  <si>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</si>
  <si>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</si>
  <si>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</si>
  <si>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</si>
  <si>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</si>
  <si>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</si>
  <si>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</si>
  <si>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</si>
  <si>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</si>
  <si>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</si>
  <si>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</si>
  <si>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</si>
  <si>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</si>
  <si>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</si>
  <si>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</si>
  <si>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</si>
  <si>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</si>
  <si>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</si>
  <si>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</si>
  <si>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</si>
  <si>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</si>
  <si>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</si>
  <si>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</si>
  <si>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</si>
  <si>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</si>
  <si>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</si>
  <si>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</si>
  <si>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</si>
  <si>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</si>
  <si>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</si>
  <si>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</si>
  <si>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</si>
  <si>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</si>
  <si>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</si>
  <si>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</si>
  <si>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</si>
  <si>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</si>
  <si>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</si>
  <si>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</si>
  <si>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</si>
  <si>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</si>
  <si>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</si>
  <si>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podpora a rozvoj športu pre všetkých</t>
  </si>
  <si>
    <t>SLOVENSKO V POHYBE 2025</t>
  </si>
  <si>
    <t>tričko 75 ks, multifunkčná šatka 500 ks</t>
  </si>
  <si>
    <t>KST región Liptov</t>
  </si>
  <si>
    <t>37805975</t>
  </si>
  <si>
    <t>športové čelenky 100 ks</t>
  </si>
  <si>
    <t>31678190</t>
  </si>
  <si>
    <t>JM film s r.o. Poprad</t>
  </si>
  <si>
    <t>i - podpora národného projektu športu pre všetkých so zameraním na mládež</t>
  </si>
  <si>
    <t>Mgr. Anežka Neupauerová</t>
  </si>
  <si>
    <t>Martin Václavík</t>
  </si>
  <si>
    <t>kancelárske potreby</t>
  </si>
  <si>
    <t>prednáška, 4 hodiny praktické ukážky, zapožičanie švihadiel</t>
  </si>
  <si>
    <t>Rope skipping Academy</t>
  </si>
  <si>
    <t>Katarína Bošková</t>
  </si>
  <si>
    <t>Pavlína Hadová</t>
  </si>
  <si>
    <t>prenájom rokovacej miestnosti, 5 hodín</t>
  </si>
  <si>
    <t>občerstvenie pre  100 účastníkov 19. a 20. 9</t>
  </si>
  <si>
    <t>Martin Mičáň, Likavka</t>
  </si>
  <si>
    <t>ubytovanie pre 2 osoby, strava pre lektorov</t>
  </si>
  <si>
    <t>ÁČKO, a.s., Ružomberok</t>
  </si>
  <si>
    <t>37042963</t>
  </si>
  <si>
    <t>681482</t>
  </si>
  <si>
    <t>prednáška, praktické ukážky 4 hod., zapožičanie palíc</t>
  </si>
  <si>
    <t xml:space="preserve">Katarína Lukáčová </t>
  </si>
  <si>
    <t xml:space="preserve">Mariana Jamborová </t>
  </si>
  <si>
    <t>prednáška, moderátorka, organizačné zabezpečenie</t>
  </si>
  <si>
    <t xml:space="preserve">Katarína Navarková </t>
  </si>
  <si>
    <t>prednáška, praktické ukážky 4 hod., výroba špecialnej mapy</t>
  </si>
  <si>
    <t>ROVAA PROFESIONAL, s.r.o. Žilina</t>
  </si>
  <si>
    <t>FUNSTAR SLOVAKIA, s.r.o.</t>
  </si>
  <si>
    <t>špeciálne okuliare 2 ks</t>
  </si>
  <si>
    <t>auttor a koordinátor projektu</t>
  </si>
  <si>
    <t>Alica Chladeková</t>
  </si>
  <si>
    <t>50311638</t>
  </si>
  <si>
    <t>47658827</t>
  </si>
  <si>
    <t>53993845</t>
  </si>
  <si>
    <t>Členské poplatky  v medzinárodných organiáciách</t>
  </si>
  <si>
    <t>členský poplatok ISCA</t>
  </si>
  <si>
    <t>členský poplatok TAFISA</t>
  </si>
  <si>
    <t>cestovné poistenie</t>
  </si>
  <si>
    <t>Inter Partner Assistance</t>
  </si>
  <si>
    <t>Cabinn Kodaň</t>
  </si>
  <si>
    <t>Cabin Kodaň</t>
  </si>
  <si>
    <t>cestovné náklady Anton Kozák</t>
  </si>
  <si>
    <t>Anton Kozák</t>
  </si>
  <si>
    <t>Košice .30.-31. 8.: tričko s podtlačou - 250 ks</t>
  </si>
  <si>
    <t>36596621</t>
  </si>
  <si>
    <t>SEDEM - vaša kreatívna, s.r.o.,Košice</t>
  </si>
  <si>
    <t>Žilina, 25. 9. : občerstvenie pre dobrovoľníkov- 15</t>
  </si>
  <si>
    <t>31628036</t>
  </si>
  <si>
    <t>FIN spol. s r.o., Žilina</t>
  </si>
  <si>
    <t>Spišská Nová Ves, 10. 10. : občerstvenie pre dobrovoľníkov - 24</t>
  </si>
  <si>
    <t>00329614</t>
  </si>
  <si>
    <t>Mesto Spišská Nová Ves</t>
  </si>
  <si>
    <t>Martin, 29. 10. : prenájom bazína - 9 hodín</t>
  </si>
  <si>
    <t>33583323</t>
  </si>
  <si>
    <t xml:space="preserve">Ing. Slavomír Smik, SUNNY Martin </t>
  </si>
  <si>
    <t>Martin, 29. 10. : občerstvenie dobrovoľníkov - 7</t>
  </si>
  <si>
    <t>Miriam Vaško, koordinátorka</t>
  </si>
  <si>
    <t>36183296</t>
  </si>
  <si>
    <t>Správa telovýchovných zariadení</t>
  </si>
  <si>
    <t>51016842</t>
  </si>
  <si>
    <t>BoGo bus, s.r.o., Nováky</t>
  </si>
  <si>
    <t>ZŠ Mirka Nešpora, Prešov</t>
  </si>
  <si>
    <t>Myjava, 26.-27. 12.: prenájom bazéna - 24 hodín</t>
  </si>
  <si>
    <t>36268071</t>
  </si>
  <si>
    <t>Jana Bajnoková</t>
  </si>
  <si>
    <t>.</t>
  </si>
  <si>
    <t>35514035</t>
  </si>
  <si>
    <t>HANK-SK, s.r.o., Banská Bystrica</t>
  </si>
  <si>
    <t>CINEMA, spol. s r.o., Banská Bystrica</t>
  </si>
  <si>
    <t>Breakpoint, s.r.o.</t>
  </si>
  <si>
    <t>zdravotná služba</t>
  </si>
  <si>
    <t>Rescue zdravotná služba</t>
  </si>
  <si>
    <t>prenájom športovej haly</t>
  </si>
  <si>
    <t>46679286</t>
  </si>
  <si>
    <t>31586457</t>
  </si>
  <si>
    <t>Dom športu, s.r.o.</t>
  </si>
  <si>
    <t>35862289</t>
  </si>
  <si>
    <t>AK-Servis</t>
  </si>
  <si>
    <t>39953911</t>
  </si>
  <si>
    <t xml:space="preserve">prenájom veľkoplošnej obrazovky, </t>
  </si>
  <si>
    <t>36202347</t>
  </si>
  <si>
    <t>VIVA TRADE, s.r.o., Košice</t>
  </si>
  <si>
    <t>Réžijné náklady</t>
  </si>
  <si>
    <t>doména registrácia a služby</t>
  </si>
  <si>
    <t>účtovníctvo december</t>
  </si>
  <si>
    <t>účtovníctvo november</t>
  </si>
  <si>
    <t>VUB, a, s,</t>
  </si>
  <si>
    <t>Miroslav Herchl</t>
  </si>
  <si>
    <t>DF/25002</t>
  </si>
  <si>
    <t>DF/25003</t>
  </si>
  <si>
    <t>DF25005</t>
  </si>
  <si>
    <t>DF/25009</t>
  </si>
  <si>
    <t>DF/25040</t>
  </si>
  <si>
    <t>10250477</t>
  </si>
  <si>
    <t>DF/25039</t>
  </si>
  <si>
    <t>2025697</t>
  </si>
  <si>
    <t>Správa majetku mesta Myjava, s.r.o.</t>
  </si>
  <si>
    <t>DF/25038</t>
  </si>
  <si>
    <t>2025149</t>
  </si>
  <si>
    <t>42357985</t>
  </si>
  <si>
    <t>DF/25037</t>
  </si>
  <si>
    <t>202025</t>
  </si>
  <si>
    <t>DF/25036</t>
  </si>
  <si>
    <t>0251980</t>
  </si>
  <si>
    <t>DF/25035</t>
  </si>
  <si>
    <t>250029</t>
  </si>
  <si>
    <t>57189501</t>
  </si>
  <si>
    <t>MVO Plus, s.r.o., Žilina</t>
  </si>
  <si>
    <t>DF/25034</t>
  </si>
  <si>
    <t>2025147</t>
  </si>
  <si>
    <t>tričko 100 ks, distribúcia materiálov</t>
  </si>
  <si>
    <t>35827840</t>
  </si>
  <si>
    <t>DF/25033</t>
  </si>
  <si>
    <t>2025146</t>
  </si>
  <si>
    <t>banner 6 ks, tričko 100 ks, distribúcia</t>
  </si>
  <si>
    <t>DF/25032</t>
  </si>
  <si>
    <t>2025148</t>
  </si>
  <si>
    <t>banner 1 ks, certifikáty 110 ks, distribúcia</t>
  </si>
  <si>
    <t>DF/25031</t>
  </si>
  <si>
    <t>2512099</t>
  </si>
  <si>
    <t>Banská Bystrica, 28.-29. 12.: plagát 35 ks, diplom 2 400 ks, grafické práce</t>
  </si>
  <si>
    <t>DF/25030</t>
  </si>
  <si>
    <t>2505778</t>
  </si>
  <si>
    <t>Banská Bystrica, 28.-29. 12. : tričko - 100 ks</t>
  </si>
  <si>
    <t>DF/25029</t>
  </si>
  <si>
    <t>DF/25028</t>
  </si>
  <si>
    <t>20250412</t>
  </si>
  <si>
    <t>Prešov, 18. 12.: prenájom bazéna - 14 hodín</t>
  </si>
  <si>
    <t>DF/25027</t>
  </si>
  <si>
    <t>8250808</t>
  </si>
  <si>
    <t>Michalovce, 28. 11. : prenájom bazéna - 14 hodín</t>
  </si>
  <si>
    <t>00186490</t>
  </si>
  <si>
    <t>Technické a záhradnícke služby mesta</t>
  </si>
  <si>
    <t>DF/25026</t>
  </si>
  <si>
    <t>20250088</t>
  </si>
  <si>
    <t xml:space="preserve">GASTRO, spol. s r.o., Michalovce </t>
  </si>
  <si>
    <t>DF/25025</t>
  </si>
  <si>
    <t>250014</t>
  </si>
  <si>
    <t>DF/25024</t>
  </si>
  <si>
    <t>125030200000265999</t>
  </si>
  <si>
    <t>DECATHLON SK, s.r.o.</t>
  </si>
  <si>
    <t>DF/25023</t>
  </si>
  <si>
    <t>20250390</t>
  </si>
  <si>
    <t>DF/25022</t>
  </si>
  <si>
    <t>2025138</t>
  </si>
  <si>
    <t>DF/25021</t>
  </si>
  <si>
    <t>15000494</t>
  </si>
  <si>
    <t>ubytovanie pri spiatočnej ceste v Nemecku</t>
  </si>
  <si>
    <t>ACHAT hotels, Schwarzheide</t>
  </si>
  <si>
    <t>DF/25020</t>
  </si>
  <si>
    <t>20250384</t>
  </si>
  <si>
    <t>DF/25019</t>
  </si>
  <si>
    <t>20250856</t>
  </si>
  <si>
    <t>DF/25017</t>
  </si>
  <si>
    <t>1312500579</t>
  </si>
  <si>
    <t>Spišská Nová Ves: prenájom bazéna - 7 hodín</t>
  </si>
  <si>
    <t>DF/25016</t>
  </si>
  <si>
    <t>9114500277</t>
  </si>
  <si>
    <t>DF/25015</t>
  </si>
  <si>
    <t>2025074</t>
  </si>
  <si>
    <t>DF/25014</t>
  </si>
  <si>
    <t>3250000619</t>
  </si>
  <si>
    <t>Katolícka univerzita Ružomberok</t>
  </si>
  <si>
    <t>DF/25013</t>
  </si>
  <si>
    <t>352025</t>
  </si>
  <si>
    <t>DF/25012</t>
  </si>
  <si>
    <t>registračný poplatok Pavlína Hadová</t>
  </si>
  <si>
    <t>ISCA, Kodaň</t>
  </si>
  <si>
    <t>DF/25011</t>
  </si>
  <si>
    <t>registračný poplatok Peter Švec</t>
  </si>
  <si>
    <t>DF/25010</t>
  </si>
  <si>
    <t>0325</t>
  </si>
  <si>
    <t>2025008</t>
  </si>
  <si>
    <t>DF/25008</t>
  </si>
  <si>
    <t>20250778</t>
  </si>
  <si>
    <t>DF/25007</t>
  </si>
  <si>
    <t>11250376</t>
  </si>
  <si>
    <t xml:space="preserve">ISCA, Kodaň </t>
  </si>
  <si>
    <t>152025</t>
  </si>
  <si>
    <t>2025084</t>
  </si>
  <si>
    <t>Adrienn Banhegyi</t>
  </si>
  <si>
    <t>25071</t>
  </si>
  <si>
    <t>účtovníctvo október</t>
  </si>
  <si>
    <t>DF/25018</t>
  </si>
  <si>
    <t>250002</t>
  </si>
  <si>
    <t>DF/25043</t>
  </si>
  <si>
    <t>202546443848</t>
  </si>
  <si>
    <t>letenka Viedeň - Kodaň a späť, Peter Švec</t>
  </si>
  <si>
    <t>KIWI.com, s.r.o., Praha</t>
  </si>
  <si>
    <t>DF/25042</t>
  </si>
  <si>
    <t>TAFISA, Frankfurt nad Mohanom</t>
  </si>
  <si>
    <t>DF/25041</t>
  </si>
  <si>
    <t>301067</t>
  </si>
  <si>
    <t>PBK/25003</t>
  </si>
  <si>
    <t>350777131</t>
  </si>
  <si>
    <t>ubytovanie Pavlína Hadová</t>
  </si>
  <si>
    <t>PBK/25002</t>
  </si>
  <si>
    <t>350779365</t>
  </si>
  <si>
    <t>ubytovanie Peter Švec</t>
  </si>
  <si>
    <t>ID/2535</t>
  </si>
  <si>
    <t>202500089</t>
  </si>
  <si>
    <t>37877216</t>
  </si>
  <si>
    <t>ID/2534</t>
  </si>
  <si>
    <t>ID/2533</t>
  </si>
  <si>
    <t>ID/2532</t>
  </si>
  <si>
    <t>ID/2531</t>
  </si>
  <si>
    <t>ID/2529</t>
  </si>
  <si>
    <t>ID/2528</t>
  </si>
  <si>
    <t>cestovný príkaz Piešťany - Bratislava a späť /158 km/ -  účasť na schôdzi VV AŠPV SR 18. 11. 2025</t>
  </si>
  <si>
    <t>ID/2527</t>
  </si>
  <si>
    <t>ID/2526</t>
  </si>
  <si>
    <t>cesta autom Bratislava - Kodaň a späť /2 891 km/</t>
  </si>
  <si>
    <t>ID/2524A</t>
  </si>
  <si>
    <t>5010697105001</t>
  </si>
  <si>
    <t>cestovné  Považská Bystrica - Ružomberok a späť /192 km/</t>
  </si>
  <si>
    <t>ID/2523</t>
  </si>
  <si>
    <t>kopírovanie mapy 100 ks, euroobaly 100 ks</t>
  </si>
  <si>
    <t>ID/2522</t>
  </si>
  <si>
    <t>4x cestovné Martin - Ružomberok a späť /360 km/</t>
  </si>
  <si>
    <t>ID/2521</t>
  </si>
  <si>
    <t>cestovné Košice - Ružomberok a späť, rýchlik</t>
  </si>
  <si>
    <t>ID/2520</t>
  </si>
  <si>
    <t>cestovné Košice - Ružomberok a späť /450 km/</t>
  </si>
  <si>
    <t>ID/2519</t>
  </si>
  <si>
    <t>cestovné Bratislava - Ružomberok a späť /586 km/</t>
  </si>
  <si>
    <t>ID/2518</t>
  </si>
  <si>
    <t>ID/2517</t>
  </si>
  <si>
    <t>ID/2516</t>
  </si>
  <si>
    <t>praktické ukážky 4 hod.</t>
  </si>
  <si>
    <t>ID/2515</t>
  </si>
  <si>
    <t>prednáška 1 hod.</t>
  </si>
  <si>
    <t>Marína Potašová</t>
  </si>
  <si>
    <t>ID/2514</t>
  </si>
  <si>
    <t>ID/2513</t>
  </si>
  <si>
    <t>ID/2512</t>
  </si>
  <si>
    <t>konzultačná a odborná pomoc, prihlášky</t>
  </si>
  <si>
    <t>Monika Miňová</t>
  </si>
  <si>
    <t xml:space="preserve">Ivica Ondrušková </t>
  </si>
  <si>
    <t>Lenka Ondrušková</t>
  </si>
  <si>
    <t>ID/2511</t>
  </si>
  <si>
    <t>konzultačná a odborná pomoc</t>
  </si>
  <si>
    <t>ID/2510</t>
  </si>
  <si>
    <t>autorka a koordinátorka odborného seminára</t>
  </si>
  <si>
    <t>Organizácia podujatia
názov podujatia : Národný výstup na Kriváň
miesto konania : Tri studničky a Štrbské Pleso - výstup na vrch Kriváň
termín : 16. 8. 2025
počet aktívnych účastníkov : 500
počet odpracovaných hodín spolu: 107
hrubé mzdy vyplatené osobám v súvislosti s podujatím vrátane odvodov zamestnávateľa spolu (dohody, zmluvy, faktúry, a pod.) v eur: 0</t>
  </si>
  <si>
    <t>Organizácia podujatia
názov podujatia : Hráme ping-pong s Alicou
miesto konania : na 75 miestach
termín: 20. 10. - 30. 11. 2025
počet aktívnych účastníkov : 5 444
počet odpracovaných hodín spolu: 720
hrubé mzdy vyplatené osobám v súvislosti s podujatím vrátane odvodov zamestnávateľa spolu (dohody, zmluvy, faktúry, a pod.) v eur: 0</t>
  </si>
  <si>
    <t>Organizácia podujatia
názov podujatia : MOVE Congress - organizátor ISCA
miesto konania : Kodaň /Dánsko/
termín : 29. 10. - 31. 10. 2025
počet aktívnych účastníkov : 2
počet odpracovaných hodín spolu:: 0
hrubé mzdy vyplatené osobám v súvislosti s podujatím vrátane odvodov zamestnávateľa spolu (dohody, zmluvy, faktúry, a pod.) v eur: 0</t>
  </si>
  <si>
    <t>Organizácia podujatia
názov podujatia : Skoky pre zdravie
miesto konania :  8 podujatí - Bratislava a okolie
termín : 20. 12. 2025 /hlavné podujatie/, iné december 2025
počet aktívnych účastníkov : 3 357
počet odpracovaných hodín spolu:  610
hrubé mzdy vyplatené osobám v súvislosti s podujatím vrátane odvodov zamestnávateľa spolu (dohody, zmluvy, faktúry, a pod.) v eur: 0</t>
  </si>
  <si>
    <t>Organizácia podujatia
názov podujatia : Plavecká štafeta miest 2025
miesto konania : Košice, Žilina, Sp. Nová Ves, Martin, Michalovce, Nováky, Prešov, Myjava, Banská Bystrica 2krát
termín : august - december 2025
počet aktívnych účastníkov : 7 258
počet odpracovaných hodín spolu: 2 850
hrubé mzdy vyplatené osobám v súvislosti s podujatím vrátane odvodov zamestnávateľa spolu (dohody, zmluvy, faktúry, a pod.) v eur: 0</t>
  </si>
  <si>
    <t>stolnotenisové rakety 141 ks a loptičky</t>
  </si>
  <si>
    <t>stolnotenisové rakety 63 ks a loptičky</t>
  </si>
  <si>
    <t>Organizácia podujatia: 
Odborný seminár Športom ku zdraviu
miesto konania : Ružomberok
termín : 19.- 20. 9. 2025
počet aktívnych účastníkov : 83
počet odpracovaných hodín spolu: 60
hrubé mzdy vyplatené osobám v súvislosti s podujatím vrátane odvodov zamestnávateľa spolu (dohody, zmluvy, faktúry, a pod.) v eur: 0</t>
  </si>
  <si>
    <t>Organizácia podujatia   
názov podujatia: 71. slovenský letný zraz turistov KST a 55. stretnutie TOM
miesto konania : Liptovský Hrádok - Borová Sihoť
termín :  26. - 29. 6. 2025   
počet aktívnych účastníkov : 1 000 
počet odpracovaných hodín spolu: 100
hrubé mzdy vyplatené osobám v súvislosti s podujatím vrátane odvodov zamestnávateľa spolu (dohody, zmluvy, faktúry, a pod.) v eur: O</t>
  </si>
  <si>
    <t>Organizácia podujatia
názov podujatia : letný tábor Švihadlovo
miesto konania : Bratislava
termín : 28. 7. - 1. 8. 2025
počet aktívnych účastníkov : 24
počet odpracovaných hodín spolu: 80
hrubé mzdy vyplatené osobám v súvislosti s podujatím vrátane odvodov zamestnávateľa spolu (dohody, zmluvy, faktúry, a pod.) v eur: 0</t>
  </si>
  <si>
    <t>76476111</t>
  </si>
  <si>
    <t>lektorská odmena za 5 dní</t>
  </si>
  <si>
    <t>Nováky, 2.-3. 12.: prenájom bazéna -  14 hodín</t>
  </si>
  <si>
    <t>Michalovce 28. 11. občerstvenie dobrovoľníkov - 50</t>
  </si>
  <si>
    <t>Banská Bystrica, 28.-29. 12.: občerstvenie dobrovoľníkov - 29</t>
  </si>
  <si>
    <t>Banská Bystrica, 28.-29. 12: občerstvenie dobrovoľníkov . 29</t>
  </si>
  <si>
    <t xml:space="preserve">Banská Bystrica, 28.-29. 12. : občerstvenie dobrovoľníkov - 29.  </t>
  </si>
  <si>
    <t xml:space="preserve"> B3/25012</t>
  </si>
  <si>
    <t>bankový poplatok 12/2025</t>
  </si>
  <si>
    <t>31320155</t>
  </si>
  <si>
    <t xml:space="preserve">stolnotenisové rakety 107 ks </t>
  </si>
  <si>
    <t>Ján Holko, predseda</t>
  </si>
  <si>
    <t>54457581</t>
  </si>
  <si>
    <t>37801279</t>
  </si>
  <si>
    <t>medaily 120 ks, stuhy</t>
  </si>
  <si>
    <t>Kontaktná osoba zodpovedná za vyplnený formulár:
meno a priezvisko: Ján Holko
e-mail: holko@aspv.sk
mobil: 0911 244 266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</si>
</sst>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1" fillId="3" borderId="0" xfId="0" applyNumberFormat="1" applyFont="1" applyFill="1" applyProtection="1">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xf numFmtId="14" fontId="7" fillId="3" borderId="0" xfId="0" applyNumberFormat="1" applyFont="1" applyFill="1" applyAlignment="1" applyProtection="1">
      <alignment horizontal="lef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 val="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5" t="s">
        <v>0</v>
      </c>
      <c r="C1" s="334"/>
      <c r="D1" s="334"/>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3"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3" t="s">
        <v>1331</v>
      </c>
      <c r="C10" s="205"/>
      <c r="D10" s="205"/>
    </row>
    <row r="11" spans="1:4" s="18" customFormat="1" ht="42.75" customHeight="1" x14ac:dyDescent="0.15">
      <c r="A11" s="293" t="s">
        <v>1332</v>
      </c>
      <c r="C11" s="205"/>
      <c r="D11" s="205"/>
    </row>
    <row r="12" spans="1:4" s="18" customFormat="1" ht="20.5" customHeight="1" x14ac:dyDescent="0.15">
      <c r="A12" s="301" t="s">
        <v>1351</v>
      </c>
      <c r="C12" s="205"/>
      <c r="D12" s="205"/>
    </row>
    <row r="13" spans="1:4" s="18" customFormat="1" ht="23.5" customHeight="1" x14ac:dyDescent="0.15">
      <c r="A13" s="306"/>
      <c r="C13" s="205"/>
      <c r="D13" s="205"/>
    </row>
    <row r="14" spans="1:4" s="18" customFormat="1" ht="18" x14ac:dyDescent="0.15">
      <c r="A14" s="307" t="s">
        <v>5</v>
      </c>
      <c r="C14" s="205"/>
      <c r="D14" s="205"/>
    </row>
    <row r="15" spans="1:4" ht="16.25" customHeight="1" x14ac:dyDescent="0.15">
      <c r="A15" s="127"/>
      <c r="C15" s="21"/>
    </row>
    <row r="16" spans="1:4" ht="332" x14ac:dyDescent="0.15">
      <c r="A16" s="295" t="s">
        <v>6</v>
      </c>
      <c r="C16" s="21"/>
    </row>
    <row r="17" spans="1:4" ht="17.5" customHeight="1" x14ac:dyDescent="0.15">
      <c r="A17" s="21"/>
      <c r="C17" s="21"/>
    </row>
    <row r="18" spans="1:4" ht="205" customHeight="1" x14ac:dyDescent="0.15">
      <c r="A18" s="295" t="s">
        <v>7</v>
      </c>
      <c r="B18" s="257"/>
      <c r="C18" s="21"/>
    </row>
    <row r="19" spans="1:4" ht="30.75" customHeight="1" x14ac:dyDescent="0.15">
      <c r="A19" s="21"/>
      <c r="B19" s="257"/>
      <c r="C19" s="21"/>
    </row>
    <row r="20" spans="1:4" ht="26.25" customHeight="1" x14ac:dyDescent="0.15">
      <c r="A20" s="296" t="s">
        <v>8</v>
      </c>
      <c r="C20" s="21"/>
    </row>
    <row r="21" spans="1:4" ht="42" x14ac:dyDescent="0.15">
      <c r="A21" s="19" t="s">
        <v>9</v>
      </c>
      <c r="C21" s="335"/>
      <c r="D21" s="335"/>
    </row>
    <row r="22" spans="1:4" x14ac:dyDescent="0.15">
      <c r="C22" s="336"/>
      <c r="D22" s="335"/>
    </row>
    <row r="23" spans="1:4" ht="70" x14ac:dyDescent="0.15">
      <c r="A23" s="23" t="s">
        <v>1352</v>
      </c>
      <c r="C23" s="255"/>
      <c r="D23" s="256"/>
    </row>
    <row r="24" spans="1:4" ht="12.75" customHeight="1" x14ac:dyDescent="0.15">
      <c r="C24" s="332"/>
      <c r="D24" s="333"/>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1" t="s">
        <v>14</v>
      </c>
      <c r="C43" s="22"/>
    </row>
    <row r="44" spans="1:3" ht="64.5" customHeight="1" x14ac:dyDescent="0.15">
      <c r="A44" s="297" t="s">
        <v>1338</v>
      </c>
      <c r="C44" s="22"/>
    </row>
    <row r="45" spans="1:3" ht="12.75" customHeight="1" x14ac:dyDescent="0.15">
      <c r="A45" s="290"/>
      <c r="C45" s="22"/>
    </row>
    <row r="46" spans="1:3" ht="41.5" customHeight="1" x14ac:dyDescent="0.15">
      <c r="A46" s="298" t="s">
        <v>15</v>
      </c>
      <c r="C46" s="22"/>
    </row>
    <row r="47" spans="1:3" ht="11.5" customHeight="1" x14ac:dyDescent="0.15"/>
    <row r="48" spans="1:3" ht="14" x14ac:dyDescent="0.15">
      <c r="A48" s="299"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8"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2"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4"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4" t="s">
        <v>23</v>
      </c>
    </row>
    <row r="129" spans="1:1" ht="15.75" customHeight="1" x14ac:dyDescent="0.15">
      <c r="A129" s="303" t="s">
        <v>55</v>
      </c>
    </row>
    <row r="130" spans="1:1" ht="12.75" customHeight="1" x14ac:dyDescent="0.15">
      <c r="A130" s="23"/>
    </row>
    <row r="131" spans="1:1" ht="14" x14ac:dyDescent="0.15">
      <c r="A131" s="294" t="s">
        <v>56</v>
      </c>
    </row>
    <row r="132" spans="1:1" ht="40.75" customHeight="1" x14ac:dyDescent="0.15">
      <c r="A132" s="23" t="s">
        <v>1348</v>
      </c>
    </row>
    <row r="133" spans="1:1" ht="61.5" customHeight="1" x14ac:dyDescent="0.15">
      <c r="A133" s="300" t="s">
        <v>1360</v>
      </c>
    </row>
    <row r="134" spans="1:1" ht="14" x14ac:dyDescent="0.15">
      <c r="A134" s="260" t="s">
        <v>1361</v>
      </c>
    </row>
    <row r="135" spans="1:1" ht="112" x14ac:dyDescent="0.15">
      <c r="A135" s="300" t="s">
        <v>1349</v>
      </c>
    </row>
    <row r="136" spans="1:1" x14ac:dyDescent="0.15">
      <c r="A136"/>
    </row>
    <row r="137" spans="1:1" ht="71.5" customHeight="1" x14ac:dyDescent="0.15">
      <c r="A137" s="299"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Asociácia športu pre všetkých Slovenskej republiky, Olympijské námestie 14290/1, Bratislava, 832 80</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5" t="s">
        <v>1284</v>
      </c>
      <c r="C14" s="386"/>
      <c r="F14" s="310"/>
      <c r="N14" s="137" t="str">
        <f t="shared" si="0"/>
        <v xml:space="preserve">n - </v>
      </c>
      <c r="O14" s="137" t="s">
        <v>364</v>
      </c>
    </row>
    <row r="15" spans="1:16" ht="34.5" customHeight="1" x14ac:dyDescent="0.15">
      <c r="A15" s="139" t="s">
        <v>1285</v>
      </c>
      <c r="B15" s="385" t="s">
        <v>3004</v>
      </c>
      <c r="C15" s="386"/>
      <c r="F15" s="388"/>
      <c r="N15" s="137" t="str">
        <f t="shared" si="0"/>
        <v xml:space="preserve">o - </v>
      </c>
      <c r="O15" s="137" t="s">
        <v>365</v>
      </c>
    </row>
    <row r="16" spans="1:16" x14ac:dyDescent="0.15">
      <c r="A16" s="139" t="s">
        <v>1269</v>
      </c>
      <c r="B16" s="142">
        <f>F8</f>
        <v>0</v>
      </c>
      <c r="C16" s="137"/>
      <c r="F16" s="388"/>
      <c r="N16" s="137" t="str">
        <f t="shared" si="0"/>
        <v xml:space="preserve">p - </v>
      </c>
      <c r="O16" s="137" t="s">
        <v>366</v>
      </c>
    </row>
    <row r="17" spans="1:16" ht="32.25" customHeight="1" x14ac:dyDescent="0.15">
      <c r="A17" s="139" t="s">
        <v>1272</v>
      </c>
      <c r="B17" s="142">
        <f>F9</f>
        <v>0</v>
      </c>
      <c r="C17" s="137"/>
      <c r="F17" s="388"/>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00681482</v>
      </c>
      <c r="F19" s="145" t="s">
        <v>1270</v>
      </c>
      <c r="G19" s="207"/>
      <c r="H19" s="146"/>
      <c r="N19" s="137" t="str">
        <f t="shared" si="0"/>
        <v xml:space="preserve"> - </v>
      </c>
    </row>
    <row r="20" spans="1:16" x14ac:dyDescent="0.15">
      <c r="A20" s="139" t="s">
        <v>392</v>
      </c>
      <c r="B20" s="143">
        <f>F6</f>
        <v>0</v>
      </c>
      <c r="C20" s="137"/>
      <c r="F20" s="147"/>
      <c r="G20" s="283"/>
      <c r="H20" s="148"/>
    </row>
    <row r="21" spans="1:16" x14ac:dyDescent="0.15">
      <c r="B21" s="137"/>
      <c r="C21" s="137"/>
      <c r="F21" s="147" t="s">
        <v>1275</v>
      </c>
      <c r="G21" s="283">
        <v>421947749446</v>
      </c>
      <c r="H21" s="148"/>
      <c r="N21" s="137" t="str">
        <f>O21&amp;" - "&amp;P21</f>
        <v>026 01 - Šport pre všetkých, školský a univerzitný šport</v>
      </c>
      <c r="O21" s="137" t="s">
        <v>317</v>
      </c>
      <c r="P21" s="137" t="s">
        <v>318</v>
      </c>
    </row>
    <row r="22" spans="1:16" x14ac:dyDescent="0.15">
      <c r="A22" s="137"/>
      <c r="B22" s="137"/>
      <c r="F22" s="147" t="s">
        <v>1276</v>
      </c>
      <c r="G22" s="283">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1277</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89" t="s">
        <v>1290</v>
      </c>
      <c r="B2" s="389"/>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7" t="s">
        <v>57</v>
      </c>
      <c r="B1" s="337"/>
      <c r="C1" s="337"/>
      <c r="D1" s="337"/>
      <c r="E1" s="337"/>
      <c r="F1" s="337"/>
      <c r="G1" s="337"/>
      <c r="H1" s="337"/>
      <c r="I1" s="52"/>
      <c r="J1" s="37"/>
    </row>
    <row r="2" spans="1:11" ht="16" x14ac:dyDescent="0.2">
      <c r="A2" s="343" t="s">
        <v>58</v>
      </c>
      <c r="B2" s="343"/>
      <c r="C2" s="343"/>
      <c r="D2" s="343"/>
      <c r="E2" s="343"/>
      <c r="F2" s="343"/>
      <c r="G2" s="343"/>
      <c r="H2" s="341" t="str">
        <f>+Doklady!I100</f>
        <v>V4</v>
      </c>
      <c r="I2" s="341"/>
    </row>
    <row r="3" spans="1:11" ht="14" x14ac:dyDescent="0.15">
      <c r="A3" s="40"/>
      <c r="B3" s="40"/>
      <c r="C3" s="40"/>
      <c r="D3" s="40"/>
      <c r="E3" s="40"/>
      <c r="F3" s="40"/>
      <c r="G3" s="40"/>
      <c r="H3" s="342">
        <f>+Doklady!I101</f>
        <v>45961</v>
      </c>
      <c r="I3" s="342"/>
    </row>
    <row r="4" spans="1:11" ht="15.75" customHeight="1" x14ac:dyDescent="0.15">
      <c r="A4" s="41" t="s">
        <v>59</v>
      </c>
      <c r="B4" s="338" t="s">
        <v>60</v>
      </c>
      <c r="C4" s="339"/>
      <c r="D4" s="339"/>
      <c r="E4" s="34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6" t="s">
        <v>311</v>
      </c>
      <c r="B1" s="347"/>
      <c r="C1" s="174">
        <v>45688</v>
      </c>
      <c r="D1" s="26"/>
      <c r="G1" s="252">
        <v>45688</v>
      </c>
    </row>
    <row r="2" spans="1:7" ht="14" x14ac:dyDescent="0.15">
      <c r="A2" s="28"/>
      <c r="B2" s="28"/>
      <c r="G2" s="252">
        <v>45716</v>
      </c>
    </row>
    <row r="3" spans="1:7" ht="14" x14ac:dyDescent="0.15">
      <c r="A3" s="30" t="s">
        <v>312</v>
      </c>
      <c r="B3" s="344" t="str">
        <f>INDEX(Adr!B:B,Doklady!B102+1)</f>
        <v>Asociácia športu pre všetkých Slovenskej republiky</v>
      </c>
      <c r="C3" s="344"/>
      <c r="D3" s="344"/>
      <c r="G3" s="252">
        <v>45747</v>
      </c>
    </row>
    <row r="4" spans="1:7" ht="14" x14ac:dyDescent="0.15">
      <c r="A4" s="30" t="s">
        <v>313</v>
      </c>
      <c r="B4" s="29" t="str">
        <f>RIGHT("0000"&amp;INDEX(Adr!A:A,Doklady!B102+1),8)</f>
        <v>00681482</v>
      </c>
      <c r="G4" s="252">
        <v>45777</v>
      </c>
    </row>
    <row r="5" spans="1:7" ht="14" x14ac:dyDescent="0.15">
      <c r="A5" s="30" t="s">
        <v>314</v>
      </c>
      <c r="B5" s="29" t="str">
        <f>INDEX(Adr!D:D,Doklady!B102+1)&amp;", "&amp;INDEX(Adr!E:E,Doklady!B102+1)</f>
        <v>Olympijské námestie 14290/1,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48000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48000</v>
      </c>
      <c r="G15" s="252"/>
    </row>
    <row r="16" spans="1:7" ht="14" x14ac:dyDescent="0.15">
      <c r="G16" s="252"/>
    </row>
    <row r="17" spans="1:5" ht="72" customHeight="1" x14ac:dyDescent="0.15">
      <c r="A17" s="345" t="s">
        <v>328</v>
      </c>
      <c r="B17" s="345"/>
      <c r="C17" s="345"/>
      <c r="D17" s="34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4" sqref="B144"/>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7" t="s">
        <v>329</v>
      </c>
      <c r="B1" s="367"/>
      <c r="C1" s="367"/>
      <c r="D1" s="367"/>
      <c r="E1" s="367"/>
      <c r="F1" s="367"/>
      <c r="G1" s="367"/>
      <c r="H1" s="367"/>
      <c r="I1" s="367"/>
    </row>
    <row r="2" spans="1:26" ht="7.5" customHeight="1" x14ac:dyDescent="0.15">
      <c r="C2" s="8"/>
      <c r="D2" s="8"/>
      <c r="E2" s="8"/>
      <c r="F2" s="8"/>
      <c r="G2" s="8"/>
      <c r="H2" s="8"/>
      <c r="I2" s="8"/>
    </row>
    <row r="3" spans="1:26" s="9" customFormat="1" ht="26.25" customHeight="1" x14ac:dyDescent="0.15">
      <c r="B3" s="160" t="s">
        <v>59</v>
      </c>
      <c r="C3" s="368" t="str">
        <f>INDEX(Adr!B2:B244,Doklady!B102)</f>
        <v>Asociácia športu pre všetkých Slovenskej republiky</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00681482</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Olympijské námestie 14290/1, Bratislava, 832 80</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9" t="s">
        <v>334</v>
      </c>
      <c r="F9" s="370"/>
      <c r="J9" s="8"/>
      <c r="L9" s="118"/>
      <c r="M9" s="118"/>
      <c r="N9" s="118"/>
      <c r="O9" s="118"/>
      <c r="P9" s="118"/>
      <c r="Q9" s="118"/>
      <c r="R9" s="118"/>
      <c r="S9" s="118"/>
    </row>
    <row r="10" spans="1:26" ht="18" x14ac:dyDescent="0.2">
      <c r="A10" s="69" t="s">
        <v>317</v>
      </c>
      <c r="B10" s="70" t="s">
        <v>318</v>
      </c>
      <c r="C10" s="126">
        <f>SUMIF(FP!J:J,Doklady!$B$1&amp;A10,FP!D:D)</f>
        <v>48000</v>
      </c>
      <c r="D10" s="126">
        <f>C10-E10</f>
        <v>37249.83</v>
      </c>
      <c r="E10" s="363">
        <f>SUMIF(K:K,A10,I:I)</f>
        <v>10750.169999999998</v>
      </c>
      <c r="F10" s="364"/>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63">
        <f>SUMIF(K:K,A12,I:I)</f>
        <v>0</v>
      </c>
      <c r="F12" s="364"/>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8" t="s">
        <v>340</v>
      </c>
      <c r="C17" s="358"/>
      <c r="D17" s="358"/>
      <c r="E17" s="358"/>
      <c r="F17" s="358"/>
      <c r="G17" s="358"/>
      <c r="H17" s="358"/>
      <c r="I17" s="73">
        <f>SUMIF(FP!I:I,Doklady!$B$1&amp;A17,FP!D:D)</f>
        <v>0</v>
      </c>
      <c r="T17" s="86"/>
    </row>
    <row r="18" spans="1:20" x14ac:dyDescent="0.15">
      <c r="A18" s="135" t="s">
        <v>341</v>
      </c>
      <c r="B18" s="358" t="s">
        <v>342</v>
      </c>
      <c r="C18" s="358"/>
      <c r="D18" s="358"/>
      <c r="E18" s="358"/>
      <c r="F18" s="358"/>
      <c r="G18" s="358"/>
      <c r="H18" s="358"/>
      <c r="I18" s="73">
        <f>SUMIF(FP!I:I,Doklady!$B$1&amp;A18,FP!D:D)</f>
        <v>0</v>
      </c>
    </row>
    <row r="19" spans="1:20" ht="12" x14ac:dyDescent="0.15">
      <c r="A19" s="115" t="s">
        <v>343</v>
      </c>
      <c r="B19" s="358" t="s">
        <v>344</v>
      </c>
      <c r="C19" s="358"/>
      <c r="D19" s="358"/>
      <c r="E19" s="358"/>
      <c r="F19" s="358"/>
      <c r="G19" s="358"/>
      <c r="H19" s="358"/>
      <c r="I19" s="73">
        <f>SUMIF(FP!I:I,Doklady!$B$1&amp;A19,FP!D:D)</f>
        <v>0</v>
      </c>
    </row>
    <row r="20" spans="1:20" x14ac:dyDescent="0.15">
      <c r="A20" s="135" t="s">
        <v>345</v>
      </c>
      <c r="B20" s="352" t="s">
        <v>346</v>
      </c>
      <c r="C20" s="353"/>
      <c r="D20" s="353"/>
      <c r="E20" s="353"/>
      <c r="F20" s="353"/>
      <c r="G20" s="353"/>
      <c r="H20" s="354"/>
      <c r="I20" s="73">
        <f>SUMIF(FP!I:I,Doklady!$B$1&amp;A20,FP!D:D)</f>
        <v>0</v>
      </c>
      <c r="T20" s="86"/>
    </row>
    <row r="21" spans="1:20" ht="12" x14ac:dyDescent="0.15">
      <c r="A21" s="115" t="s">
        <v>347</v>
      </c>
      <c r="B21" s="352" t="s">
        <v>348</v>
      </c>
      <c r="C21" s="353"/>
      <c r="D21" s="353"/>
      <c r="E21" s="353"/>
      <c r="F21" s="353"/>
      <c r="G21" s="353"/>
      <c r="H21" s="354"/>
      <c r="I21" s="73">
        <f>SUMIF(FP!I:I,Doklady!$B$1&amp;A21,FP!D:D)</f>
        <v>0</v>
      </c>
      <c r="T21" s="86"/>
    </row>
    <row r="22" spans="1:20" x14ac:dyDescent="0.15">
      <c r="A22" s="135" t="s">
        <v>349</v>
      </c>
      <c r="B22" s="359" t="s">
        <v>350</v>
      </c>
      <c r="C22" s="360"/>
      <c r="D22" s="360"/>
      <c r="E22" s="360"/>
      <c r="F22" s="360"/>
      <c r="G22" s="360"/>
      <c r="H22" s="361"/>
      <c r="I22" s="73">
        <f>SUMIF(FP!I:I,Doklady!$B$1&amp;A22,FP!D:D)</f>
        <v>48000</v>
      </c>
      <c r="T22" s="86"/>
    </row>
    <row r="23" spans="1:20" ht="12" x14ac:dyDescent="0.15">
      <c r="A23" s="115" t="s">
        <v>351</v>
      </c>
      <c r="B23" s="352" t="s">
        <v>352</v>
      </c>
      <c r="C23" s="353"/>
      <c r="D23" s="353"/>
      <c r="E23" s="353"/>
      <c r="F23" s="353"/>
      <c r="G23" s="353"/>
      <c r="H23" s="354"/>
      <c r="I23" s="73">
        <f>SUMIF(FP!I:I,Doklady!$B$1&amp;A23,FP!D:D)</f>
        <v>0</v>
      </c>
      <c r="T23" s="86"/>
    </row>
    <row r="24" spans="1:20" x14ac:dyDescent="0.15">
      <c r="A24" s="135" t="s">
        <v>353</v>
      </c>
      <c r="B24" s="352" t="s">
        <v>354</v>
      </c>
      <c r="C24" s="353"/>
      <c r="D24" s="353"/>
      <c r="E24" s="353"/>
      <c r="F24" s="353"/>
      <c r="G24" s="353"/>
      <c r="H24" s="354"/>
      <c r="I24" s="73">
        <f>SUMIF(FP!I:I,Doklady!$B$1&amp;A24,FP!D:D)</f>
        <v>0</v>
      </c>
      <c r="T24" s="86"/>
    </row>
    <row r="25" spans="1:20" ht="12" x14ac:dyDescent="0.15">
      <c r="A25" s="115" t="s">
        <v>355</v>
      </c>
      <c r="B25" s="375" t="s">
        <v>2235</v>
      </c>
      <c r="C25" s="376"/>
      <c r="D25" s="376"/>
      <c r="E25" s="376"/>
      <c r="F25" s="376"/>
      <c r="G25" s="376"/>
      <c r="H25" s="377"/>
      <c r="I25" s="73">
        <f>SUMIF(FP!I:I,Doklady!$B$1&amp;A25,FP!D:D)</f>
        <v>0</v>
      </c>
      <c r="T25" s="86"/>
    </row>
    <row r="26" spans="1:20" x14ac:dyDescent="0.15">
      <c r="A26" s="135" t="s">
        <v>356</v>
      </c>
      <c r="B26" s="352" t="s">
        <v>357</v>
      </c>
      <c r="C26" s="353"/>
      <c r="D26" s="353"/>
      <c r="E26" s="353"/>
      <c r="F26" s="353"/>
      <c r="G26" s="353"/>
      <c r="H26" s="354"/>
      <c r="I26" s="73">
        <f>SUMIF(FP!I:I,Doklady!$B$1&amp;A26,FP!D:D)</f>
        <v>0</v>
      </c>
      <c r="T26" s="86"/>
    </row>
    <row r="27" spans="1:20" ht="12" x14ac:dyDescent="0.15">
      <c r="A27" s="115" t="s">
        <v>358</v>
      </c>
      <c r="B27" s="352" t="s">
        <v>359</v>
      </c>
      <c r="C27" s="353"/>
      <c r="D27" s="353"/>
      <c r="E27" s="353"/>
      <c r="F27" s="353"/>
      <c r="G27" s="353"/>
      <c r="H27" s="354"/>
      <c r="I27" s="73">
        <f>SUMIF(FP!I:I,Doklady!$B$1&amp;A27,FP!D:D)</f>
        <v>0</v>
      </c>
      <c r="T27" s="86"/>
    </row>
    <row r="28" spans="1:20" x14ac:dyDescent="0.15">
      <c r="A28" s="135" t="s">
        <v>360</v>
      </c>
      <c r="B28" s="352" t="s">
        <v>2989</v>
      </c>
      <c r="C28" s="353"/>
      <c r="D28" s="353"/>
      <c r="E28" s="353"/>
      <c r="F28" s="353"/>
      <c r="G28" s="353"/>
      <c r="H28" s="354"/>
      <c r="I28" s="73">
        <f>SUMIF(FP!I:I,Doklady!$B$1&amp;A28,FP!D:D)</f>
        <v>0</v>
      </c>
      <c r="T28" s="86"/>
    </row>
    <row r="29" spans="1:20" ht="12" x14ac:dyDescent="0.15">
      <c r="A29" s="115" t="s">
        <v>362</v>
      </c>
      <c r="B29" s="352" t="s">
        <v>363</v>
      </c>
      <c r="C29" s="353"/>
      <c r="D29" s="353"/>
      <c r="E29" s="353"/>
      <c r="F29" s="353"/>
      <c r="G29" s="353"/>
      <c r="H29" s="354"/>
      <c r="I29" s="73">
        <f>SUMIF(FP!I:I,Doklady!$B$1&amp;A29,FP!D:D)</f>
        <v>0</v>
      </c>
      <c r="T29" s="86"/>
    </row>
    <row r="30" spans="1:20" hidden="1" x14ac:dyDescent="0.15">
      <c r="A30" s="135" t="s">
        <v>364</v>
      </c>
      <c r="B30" s="352"/>
      <c r="C30" s="353"/>
      <c r="D30" s="353"/>
      <c r="E30" s="353"/>
      <c r="F30" s="353"/>
      <c r="G30" s="353"/>
      <c r="H30" s="354"/>
      <c r="I30" s="73">
        <f>SUMIF(FP!I:I,Doklady!$B$1&amp;A30,FP!D:D)</f>
        <v>0</v>
      </c>
      <c r="T30" s="86"/>
    </row>
    <row r="31" spans="1:20" ht="12" hidden="1" x14ac:dyDescent="0.15">
      <c r="A31" s="115" t="s">
        <v>365</v>
      </c>
      <c r="B31" s="352"/>
      <c r="C31" s="353"/>
      <c r="D31" s="353"/>
      <c r="E31" s="353"/>
      <c r="F31" s="353"/>
      <c r="G31" s="353"/>
      <c r="H31" s="354"/>
      <c r="I31" s="73">
        <f>SUMIF(FP!I:I,Doklady!$B$1&amp;A31,FP!D:D)</f>
        <v>0</v>
      </c>
      <c r="T31" s="86"/>
    </row>
    <row r="32" spans="1:20" hidden="1" x14ac:dyDescent="0.15">
      <c r="A32" s="135" t="s">
        <v>366</v>
      </c>
      <c r="B32" s="348"/>
      <c r="C32" s="349"/>
      <c r="D32" s="349"/>
      <c r="E32" s="349"/>
      <c r="F32" s="349"/>
      <c r="G32" s="349"/>
      <c r="H32" s="350"/>
      <c r="I32" s="73">
        <f>SUMIF(FP!I:I,Doklady!$B$1&amp;A32,FP!D:D)</f>
        <v>0</v>
      </c>
      <c r="T32" s="86"/>
    </row>
    <row r="33" spans="1:21" ht="12" hidden="1" x14ac:dyDescent="0.15">
      <c r="A33" s="115" t="s">
        <v>367</v>
      </c>
      <c r="B33" s="348"/>
      <c r="C33" s="349"/>
      <c r="D33" s="349"/>
      <c r="E33" s="349"/>
      <c r="F33" s="349"/>
      <c r="G33" s="349"/>
      <c r="H33" s="350"/>
      <c r="I33" s="73">
        <f>SUMIF(FP!I:I,Doklady!$B$1&amp;A33,FP!D:D)</f>
        <v>0</v>
      </c>
      <c r="T33" s="86"/>
    </row>
    <row r="34" spans="1:21" hidden="1" x14ac:dyDescent="0.15">
      <c r="A34" s="135" t="s">
        <v>368</v>
      </c>
      <c r="B34" s="351"/>
      <c r="C34" s="351"/>
      <c r="D34" s="351"/>
      <c r="E34" s="351"/>
      <c r="F34" s="351"/>
      <c r="G34" s="351"/>
      <c r="H34" s="351"/>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65"/>
      <c r="B50" s="366"/>
      <c r="C50" s="366"/>
      <c r="D50" s="366"/>
      <c r="E50" s="366"/>
      <c r="F50" s="366"/>
      <c r="G50" s="366"/>
      <c r="H50" s="366"/>
      <c r="I50" s="366"/>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f</v>
      </c>
      <c r="B53" s="119" t="str">
        <f>Doklady!H1</f>
        <v>podpora a rozvoj športu pre všetkých</v>
      </c>
      <c r="C53" s="73">
        <f>IF(A53&lt;&gt;"",INDEX(FP!D:D,Doklady!B$2+(ROW()-53)),"")</f>
        <v>48000</v>
      </c>
      <c r="D53" s="73">
        <f>IF(A53&lt;&gt;"",Doklady!I1-Doklady!J1,"")</f>
        <v>37249.83</v>
      </c>
      <c r="E53" s="73">
        <f>IF(A53&lt;&gt;"",MIN(D53,C53)*Doklady!C1/(1-Doklady!C1),"")</f>
        <v>0</v>
      </c>
      <c r="F53" s="71">
        <f>IF(A53&lt;&gt;"",Doklady!J1,"")</f>
        <v>0</v>
      </c>
      <c r="G53" s="73">
        <f>+IFERROR(HLOOKUP(IF(RIGHT(B53,15)="bežné transfery",LEFT(B53,LEN(B53)-18),0),$J$40:$K$42,3,0),MIN(C53,D53))</f>
        <v>37249.83</v>
      </c>
      <c r="H53" s="71"/>
      <c r="I53" s="73">
        <f>IF(A53&lt;&gt;"",MAX(IF(G53&lt;C53,C53-G53,0)+IF(F53&lt;E53,E53-F53,0),0),0)</f>
        <v>10750.169999999998</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48000</v>
      </c>
      <c r="D130" s="228">
        <f t="shared" ref="D130:I130" si="9">SUM(D53:D129)</f>
        <v>37249.83</v>
      </c>
      <c r="E130" s="228">
        <f t="shared" si="9"/>
        <v>0</v>
      </c>
      <c r="F130" s="228">
        <f t="shared" si="9"/>
        <v>0</v>
      </c>
      <c r="G130" s="228">
        <f t="shared" si="9"/>
        <v>37249.83</v>
      </c>
      <c r="H130" s="228">
        <f t="shared" si="9"/>
        <v>0</v>
      </c>
      <c r="I130" s="228">
        <f t="shared" si="9"/>
        <v>10750.169999999998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390">
        <v>46121</v>
      </c>
      <c r="C140" s="229"/>
      <c r="D140" s="378" t="s">
        <v>3263</v>
      </c>
      <c r="E140" s="378"/>
      <c r="F140" s="378"/>
      <c r="G140" s="378"/>
      <c r="H140" s="378"/>
      <c r="I140" s="378"/>
      <c r="J140" s="85"/>
    </row>
    <row r="141" spans="1:26" ht="68.25" customHeight="1" x14ac:dyDescent="0.15">
      <c r="A141" s="9"/>
      <c r="B141" s="280" t="s">
        <v>3267</v>
      </c>
      <c r="C141" s="214"/>
      <c r="D141" s="362" t="s">
        <v>393</v>
      </c>
      <c r="E141" s="362"/>
      <c r="F141" s="362"/>
      <c r="G141" s="362"/>
      <c r="H141" s="362"/>
      <c r="I141" s="362"/>
      <c r="J141" s="85"/>
    </row>
    <row r="142" spans="1:26" ht="13" x14ac:dyDescent="0.15">
      <c r="A142" s="9"/>
      <c r="B142" s="279"/>
      <c r="C142" s="214"/>
      <c r="D142" s="263"/>
      <c r="E142" s="263"/>
      <c r="F142" s="263"/>
      <c r="G142" s="263"/>
      <c r="H142" s="263"/>
      <c r="I142" s="263"/>
      <c r="J142" s="85"/>
    </row>
    <row r="143" spans="1:26" ht="13" x14ac:dyDescent="0.15">
      <c r="A143" s="9"/>
      <c r="B143" s="279"/>
      <c r="C143" s="214"/>
      <c r="D143" s="263"/>
      <c r="E143" s="263"/>
      <c r="F143" s="263"/>
      <c r="G143" s="263"/>
      <c r="H143" s="263"/>
      <c r="I143" s="263"/>
      <c r="J143" s="85"/>
    </row>
    <row r="144" spans="1:26" ht="13" x14ac:dyDescent="0.15">
      <c r="A144" s="9"/>
      <c r="B144" s="39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abSelected="1" topLeftCell="A111" zoomScale="130" zoomScaleNormal="130" workbookViewId="0">
      <selection activeCell="A100" sqref="A100:J188"/>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f - podpora a rozvoj športu pre všetkých</v>
      </c>
      <c r="B1" s="232" t="str">
        <f>INDEX(Adr!A:A,B102+1)</f>
        <v>00681482</v>
      </c>
      <c r="C1" s="233">
        <f>IF(ROW()&lt;=B$3,INDEX(FP!E:E,B$2+ROW()-1),"")</f>
        <v>0</v>
      </c>
      <c r="D1" s="234" t="str">
        <f>IF(ROW()&lt;=B$3,INDEX(FP!F:F,B$2+ROW()-1),"")</f>
        <v>f</v>
      </c>
      <c r="E1" s="234"/>
      <c r="F1" s="234" t="str">
        <f>IF(ROW()&lt;=B$3,INDEX(FP!G:G,B$2+ROW()-1),"")</f>
        <v>026 01</v>
      </c>
      <c r="G1" s="234"/>
      <c r="H1" s="235" t="str">
        <f>IF(ROW()&lt;=B$3,INDEX(FP!C:C,B$2+ROW()-1),"")</f>
        <v>podpora a rozvoj športu pre všetkých</v>
      </c>
      <c r="I1" s="236">
        <f t="shared" ref="I1:I6" si="0">IF(ROW()&lt;=B$3,SUMIF(A$107:A$10042,A1,I$107:I$10042),"")</f>
        <v>37249.83</v>
      </c>
      <c r="J1" s="236">
        <f t="shared" ref="J1:J32" si="1">IF(ROW()&lt;=B$3,SUMIFS(I$103:I$50042,A$103:A$50042,K1,J$103:J$50042,L1),"")</f>
        <v>0</v>
      </c>
      <c r="K1" s="110" t="str">
        <f>$A1</f>
        <v>f - podpora a rozvoj športu pre všetkých</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26" t="s">
        <v>329</v>
      </c>
      <c r="B100" s="326"/>
      <c r="C100" s="326"/>
      <c r="D100" s="326"/>
      <c r="E100" s="326"/>
      <c r="F100" s="326"/>
      <c r="G100" s="326"/>
      <c r="H100" s="326"/>
      <c r="I100" s="328" t="s">
        <v>2991</v>
      </c>
      <c r="J100" s="328"/>
      <c r="K100" s="89"/>
    </row>
    <row r="101" spans="1:25" ht="16" x14ac:dyDescent="0.2">
      <c r="A101" s="326"/>
      <c r="B101" s="326"/>
      <c r="C101" s="326"/>
      <c r="D101" s="326"/>
      <c r="E101" s="326"/>
      <c r="F101" s="326"/>
      <c r="G101" s="326"/>
      <c r="H101" s="326"/>
      <c r="I101" s="327">
        <v>45961</v>
      </c>
      <c r="J101" s="327"/>
    </row>
    <row r="102" spans="1:25" ht="14" x14ac:dyDescent="0.15">
      <c r="A102" s="249" t="s">
        <v>398</v>
      </c>
      <c r="B102" s="250">
        <v>11</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29" t="s">
        <v>407</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2996</v>
      </c>
      <c r="B107" s="14"/>
      <c r="C107" s="14"/>
      <c r="D107" s="16"/>
      <c r="E107" s="16"/>
      <c r="F107" s="14" t="s">
        <v>2997</v>
      </c>
      <c r="G107" s="14"/>
      <c r="H107" s="14"/>
      <c r="I107" s="15"/>
      <c r="J107" s="77"/>
      <c r="K107" s="92"/>
    </row>
    <row r="108" spans="1:25" ht="120" x14ac:dyDescent="0.15">
      <c r="A108" s="14" t="s">
        <v>2996</v>
      </c>
      <c r="B108" s="14"/>
      <c r="C108" s="14"/>
      <c r="D108" s="16"/>
      <c r="E108" s="16"/>
      <c r="F108" s="14" t="s">
        <v>3250</v>
      </c>
      <c r="G108" s="14"/>
      <c r="H108" s="14"/>
      <c r="I108" s="15"/>
      <c r="J108" s="77"/>
      <c r="K108" s="92"/>
    </row>
    <row r="109" spans="1:25" ht="13" x14ac:dyDescent="0.15">
      <c r="A109" s="14" t="s">
        <v>2996</v>
      </c>
      <c r="B109" s="14" t="s">
        <v>3087</v>
      </c>
      <c r="C109" s="14" t="s">
        <v>3180</v>
      </c>
      <c r="D109" s="16">
        <v>45842</v>
      </c>
      <c r="E109" s="16">
        <v>45881</v>
      </c>
      <c r="F109" s="14" t="s">
        <v>2998</v>
      </c>
      <c r="G109" s="14" t="s">
        <v>3000</v>
      </c>
      <c r="H109" s="14" t="s">
        <v>2999</v>
      </c>
      <c r="I109" s="15">
        <v>3201.08</v>
      </c>
      <c r="J109" s="77"/>
      <c r="K109" s="92"/>
    </row>
    <row r="110" spans="1:25" ht="13" x14ac:dyDescent="0.15">
      <c r="A110" s="14" t="s">
        <v>2996</v>
      </c>
      <c r="B110" s="14"/>
      <c r="C110" s="14"/>
      <c r="D110" s="16"/>
      <c r="E110" s="16"/>
      <c r="F110" s="14"/>
      <c r="G110" s="14"/>
      <c r="H110" s="14"/>
      <c r="I110" s="15"/>
      <c r="J110" s="77"/>
      <c r="K110" s="92"/>
    </row>
    <row r="111" spans="1:25" ht="120" x14ac:dyDescent="0.15">
      <c r="A111" s="14" t="s">
        <v>2996</v>
      </c>
      <c r="B111" s="14"/>
      <c r="C111" s="14"/>
      <c r="D111" s="16"/>
      <c r="E111" s="16"/>
      <c r="F111" s="14" t="s">
        <v>3242</v>
      </c>
      <c r="G111" s="14"/>
      <c r="H111" s="14"/>
      <c r="I111" s="15"/>
      <c r="J111" s="77"/>
      <c r="K111" s="92"/>
    </row>
    <row r="112" spans="1:25" ht="13" x14ac:dyDescent="0.15">
      <c r="A112" s="14" t="s">
        <v>2996</v>
      </c>
      <c r="B112" s="14" t="s">
        <v>3089</v>
      </c>
      <c r="C112" s="14" t="s">
        <v>3177</v>
      </c>
      <c r="D112" s="16">
        <v>45881</v>
      </c>
      <c r="E112" s="16"/>
      <c r="F112" s="14" t="s">
        <v>3001</v>
      </c>
      <c r="G112" s="14" t="s">
        <v>3002</v>
      </c>
      <c r="H112" s="14" t="s">
        <v>3003</v>
      </c>
      <c r="I112" s="15">
        <v>576.87</v>
      </c>
      <c r="J112" s="77"/>
      <c r="K112" s="92"/>
    </row>
    <row r="113" spans="1:11" ht="108" x14ac:dyDescent="0.15">
      <c r="A113" s="14" t="s">
        <v>2996</v>
      </c>
      <c r="B113" s="14"/>
      <c r="C113" s="14"/>
      <c r="D113" s="16"/>
      <c r="E113" s="16"/>
      <c r="F113" s="14" t="s">
        <v>3251</v>
      </c>
      <c r="G113" s="14"/>
      <c r="H113" s="14"/>
      <c r="I113" s="15"/>
      <c r="J113" s="77"/>
      <c r="K113" s="92"/>
    </row>
    <row r="114" spans="1:11" ht="13" x14ac:dyDescent="0.15">
      <c r="A114" s="14" t="s">
        <v>2996</v>
      </c>
      <c r="B114" s="14" t="s">
        <v>3088</v>
      </c>
      <c r="C114" s="14" t="s">
        <v>3178</v>
      </c>
      <c r="D114" s="16">
        <v>45937</v>
      </c>
      <c r="E114" s="16"/>
      <c r="F114" s="14" t="s">
        <v>3253</v>
      </c>
      <c r="G114" s="14" t="s">
        <v>3252</v>
      </c>
      <c r="H114" s="14" t="s">
        <v>3179</v>
      </c>
      <c r="I114" s="15">
        <v>719.95</v>
      </c>
      <c r="J114" s="77"/>
      <c r="K114" s="92"/>
    </row>
    <row r="115" spans="1:11" ht="108" x14ac:dyDescent="0.15">
      <c r="A115" s="14" t="s">
        <v>2996</v>
      </c>
      <c r="B115" s="14"/>
      <c r="C115" s="14"/>
      <c r="D115" s="16"/>
      <c r="E115" s="16"/>
      <c r="F115" s="14" t="s">
        <v>3249</v>
      </c>
      <c r="G115" s="14"/>
      <c r="H115" s="14"/>
      <c r="I115" s="15"/>
      <c r="J115" s="77"/>
      <c r="K115" s="92"/>
    </row>
    <row r="116" spans="1:11" ht="13" x14ac:dyDescent="0.15">
      <c r="A116" s="14" t="s">
        <v>2996</v>
      </c>
      <c r="B116" s="14" t="s">
        <v>3172</v>
      </c>
      <c r="C116" s="14" t="s">
        <v>3173</v>
      </c>
      <c r="D116" s="16">
        <v>45922</v>
      </c>
      <c r="E116" s="16"/>
      <c r="F116" s="14" t="s">
        <v>3015</v>
      </c>
      <c r="G116" s="14" t="s">
        <v>3017</v>
      </c>
      <c r="H116" s="14" t="s">
        <v>3016</v>
      </c>
      <c r="I116" s="15">
        <v>385.9</v>
      </c>
      <c r="J116" s="77"/>
      <c r="K116" s="92"/>
    </row>
    <row r="117" spans="1:11" ht="13" x14ac:dyDescent="0.15">
      <c r="A117" s="14" t="s">
        <v>2996</v>
      </c>
      <c r="B117" s="14" t="s">
        <v>3169</v>
      </c>
      <c r="C117" s="14" t="s">
        <v>3170</v>
      </c>
      <c r="D117" s="16">
        <v>45923</v>
      </c>
      <c r="E117" s="16"/>
      <c r="F117" s="14" t="s">
        <v>3019</v>
      </c>
      <c r="G117" s="14" t="s">
        <v>3018</v>
      </c>
      <c r="H117" s="14" t="s">
        <v>3005</v>
      </c>
      <c r="I117" s="15">
        <v>500</v>
      </c>
      <c r="J117" s="77"/>
      <c r="K117" s="92"/>
    </row>
    <row r="118" spans="1:11" ht="13" x14ac:dyDescent="0.15">
      <c r="A118" s="14" t="s">
        <v>2996</v>
      </c>
      <c r="B118" s="14" t="s">
        <v>3090</v>
      </c>
      <c r="C118" s="14" t="s">
        <v>3171</v>
      </c>
      <c r="D118" s="16">
        <v>45923</v>
      </c>
      <c r="E118" s="16"/>
      <c r="F118" s="14" t="s">
        <v>3013</v>
      </c>
      <c r="G118" s="14" t="s">
        <v>3017</v>
      </c>
      <c r="H118" s="14" t="s">
        <v>3014</v>
      </c>
      <c r="I118" s="15">
        <v>2000</v>
      </c>
      <c r="J118" s="77"/>
      <c r="K118" s="92"/>
    </row>
    <row r="119" spans="1:11" ht="13" x14ac:dyDescent="0.15">
      <c r="A119" s="14" t="s">
        <v>2996</v>
      </c>
      <c r="B119" s="14" t="s">
        <v>3214</v>
      </c>
      <c r="C119" s="14"/>
      <c r="D119" s="16">
        <v>45924</v>
      </c>
      <c r="E119" s="16"/>
      <c r="F119" s="14" t="s">
        <v>3215</v>
      </c>
      <c r="G119" s="14"/>
      <c r="H119" s="14" t="s">
        <v>3006</v>
      </c>
      <c r="I119" s="15">
        <v>51.55</v>
      </c>
      <c r="J119" s="77"/>
      <c r="K119" s="92"/>
    </row>
    <row r="120" spans="1:11" ht="13" x14ac:dyDescent="0.15">
      <c r="A120" s="14" t="s">
        <v>2996</v>
      </c>
      <c r="B120" s="14" t="s">
        <v>3216</v>
      </c>
      <c r="C120" s="14"/>
      <c r="D120" s="16">
        <v>45924</v>
      </c>
      <c r="E120" s="16"/>
      <c r="F120" s="14" t="s">
        <v>3217</v>
      </c>
      <c r="G120" s="14"/>
      <c r="H120" s="14" t="s">
        <v>3006</v>
      </c>
      <c r="I120" s="15">
        <v>137.91</v>
      </c>
      <c r="J120" s="77"/>
      <c r="K120" s="92"/>
    </row>
    <row r="121" spans="1:11" ht="24" x14ac:dyDescent="0.15">
      <c r="A121" s="14" t="s">
        <v>2996</v>
      </c>
      <c r="B121" s="14" t="s">
        <v>3225</v>
      </c>
      <c r="C121" s="14"/>
      <c r="D121" s="16">
        <v>45924</v>
      </c>
      <c r="E121" s="16"/>
      <c r="F121" s="14" t="s">
        <v>3024</v>
      </c>
      <c r="G121" s="14"/>
      <c r="H121" s="14" t="s">
        <v>3006</v>
      </c>
      <c r="I121" s="15">
        <v>400</v>
      </c>
      <c r="J121" s="77"/>
      <c r="K121" s="92"/>
    </row>
    <row r="122" spans="1:11" ht="13" x14ac:dyDescent="0.15">
      <c r="A122" s="14" t="s">
        <v>2996</v>
      </c>
      <c r="B122" s="14" t="s">
        <v>3224</v>
      </c>
      <c r="C122" s="14"/>
      <c r="D122" s="16">
        <v>45929</v>
      </c>
      <c r="E122" s="16"/>
      <c r="F122" s="14" t="s">
        <v>3007</v>
      </c>
      <c r="G122" s="14"/>
      <c r="H122" s="14" t="s">
        <v>3020</v>
      </c>
      <c r="I122" s="15">
        <v>90.84</v>
      </c>
      <c r="J122" s="77"/>
      <c r="K122" s="92"/>
    </row>
    <row r="123" spans="1:11" ht="13" x14ac:dyDescent="0.15">
      <c r="A123" s="14" t="s">
        <v>2996</v>
      </c>
      <c r="B123" s="14" t="s">
        <v>3220</v>
      </c>
      <c r="C123" s="14"/>
      <c r="D123" s="16">
        <v>45929</v>
      </c>
      <c r="E123" s="16"/>
      <c r="F123" s="14" t="s">
        <v>3221</v>
      </c>
      <c r="G123" s="14"/>
      <c r="H123" s="14" t="s">
        <v>3020</v>
      </c>
      <c r="I123" s="15">
        <v>171.4</v>
      </c>
      <c r="J123" s="77"/>
      <c r="K123" s="92"/>
    </row>
    <row r="124" spans="1:11" ht="13" x14ac:dyDescent="0.15">
      <c r="A124" s="14" t="s">
        <v>2996</v>
      </c>
      <c r="B124" s="14" t="s">
        <v>3240</v>
      </c>
      <c r="C124" s="14"/>
      <c r="D124" s="16">
        <v>45929</v>
      </c>
      <c r="E124" s="16"/>
      <c r="F124" s="14" t="s">
        <v>3241</v>
      </c>
      <c r="G124" s="14"/>
      <c r="H124" s="14" t="s">
        <v>3020</v>
      </c>
      <c r="I124" s="15">
        <v>450</v>
      </c>
      <c r="J124" s="77"/>
      <c r="K124" s="92"/>
    </row>
    <row r="125" spans="1:11" ht="13" x14ac:dyDescent="0.15">
      <c r="A125" s="14" t="s">
        <v>2996</v>
      </c>
      <c r="B125" s="14" t="s">
        <v>3218</v>
      </c>
      <c r="C125" s="14"/>
      <c r="D125" s="16">
        <v>45930</v>
      </c>
      <c r="E125" s="16"/>
      <c r="F125" s="14" t="s">
        <v>3219</v>
      </c>
      <c r="G125" s="14"/>
      <c r="H125" s="14" t="s">
        <v>3021</v>
      </c>
      <c r="I125" s="15">
        <v>21.8</v>
      </c>
      <c r="J125" s="77"/>
      <c r="K125" s="92"/>
    </row>
    <row r="126" spans="1:11" ht="13" x14ac:dyDescent="0.15">
      <c r="A126" s="14" t="s">
        <v>2996</v>
      </c>
      <c r="B126" s="14" t="s">
        <v>3238</v>
      </c>
      <c r="C126" s="14"/>
      <c r="D126" s="16">
        <v>45930</v>
      </c>
      <c r="E126" s="16"/>
      <c r="F126" s="14" t="s">
        <v>3239</v>
      </c>
      <c r="G126" s="14"/>
      <c r="H126" s="14" t="s">
        <v>3021</v>
      </c>
      <c r="I126" s="15">
        <v>150</v>
      </c>
      <c r="J126" s="77"/>
      <c r="K126" s="92"/>
    </row>
    <row r="127" spans="1:11" ht="13" x14ac:dyDescent="0.15">
      <c r="A127" s="14" t="s">
        <v>2996</v>
      </c>
      <c r="B127" s="14" t="s">
        <v>3232</v>
      </c>
      <c r="C127" s="14"/>
      <c r="D127" s="16">
        <v>45930</v>
      </c>
      <c r="E127" s="16"/>
      <c r="F127" s="14" t="s">
        <v>3022</v>
      </c>
      <c r="G127" s="14"/>
      <c r="H127" s="14" t="s">
        <v>3023</v>
      </c>
      <c r="I127" s="15">
        <v>200</v>
      </c>
      <c r="J127" s="77"/>
      <c r="K127" s="92"/>
    </row>
    <row r="128" spans="1:11" ht="13" x14ac:dyDescent="0.15">
      <c r="A128" s="14" t="s">
        <v>2996</v>
      </c>
      <c r="B128" s="14" t="s">
        <v>3233</v>
      </c>
      <c r="C128" s="14"/>
      <c r="D128" s="16">
        <v>45930</v>
      </c>
      <c r="E128" s="16"/>
      <c r="F128" s="14" t="s">
        <v>3234</v>
      </c>
      <c r="G128" s="14"/>
      <c r="H128" s="14" t="s">
        <v>3235</v>
      </c>
      <c r="I128" s="15">
        <v>200</v>
      </c>
      <c r="J128" s="77"/>
      <c r="K128" s="92"/>
    </row>
    <row r="129" spans="1:11" ht="13" x14ac:dyDescent="0.15">
      <c r="A129" s="14" t="s">
        <v>2996</v>
      </c>
      <c r="B129" s="14" t="s">
        <v>3226</v>
      </c>
      <c r="C129" s="14"/>
      <c r="D129" s="325">
        <v>45931</v>
      </c>
      <c r="E129" s="16"/>
      <c r="F129" s="14" t="s">
        <v>3227</v>
      </c>
      <c r="G129" s="14"/>
      <c r="H129" s="14" t="s">
        <v>3236</v>
      </c>
      <c r="I129" s="15">
        <v>200</v>
      </c>
      <c r="J129" s="77"/>
      <c r="K129" s="92"/>
    </row>
    <row r="130" spans="1:11" ht="13" x14ac:dyDescent="0.15">
      <c r="A130" s="14" t="s">
        <v>2996</v>
      </c>
      <c r="B130" s="14" t="s">
        <v>3231</v>
      </c>
      <c r="C130" s="14"/>
      <c r="D130" s="16">
        <v>45931</v>
      </c>
      <c r="E130" s="16"/>
      <c r="F130" s="14" t="s">
        <v>3227</v>
      </c>
      <c r="G130" s="14"/>
      <c r="H130" s="14" t="s">
        <v>3237</v>
      </c>
      <c r="I130" s="15">
        <v>200</v>
      </c>
      <c r="J130" s="77"/>
      <c r="K130" s="92"/>
    </row>
    <row r="131" spans="1:11" ht="13" x14ac:dyDescent="0.15">
      <c r="A131" s="14" t="s">
        <v>2996</v>
      </c>
      <c r="B131" s="14" t="s">
        <v>3228</v>
      </c>
      <c r="C131" s="14"/>
      <c r="D131" s="16">
        <v>45936</v>
      </c>
      <c r="E131" s="16"/>
      <c r="F131" s="14" t="s">
        <v>3229</v>
      </c>
      <c r="G131" s="14"/>
      <c r="H131" s="14" t="s">
        <v>3230</v>
      </c>
      <c r="I131" s="15">
        <v>50</v>
      </c>
      <c r="J131" s="77"/>
      <c r="K131" s="92"/>
    </row>
    <row r="132" spans="1:11" ht="13" x14ac:dyDescent="0.15">
      <c r="A132" s="14" t="s">
        <v>2996</v>
      </c>
      <c r="B132" s="14" t="s">
        <v>3159</v>
      </c>
      <c r="C132" s="14" t="s">
        <v>3160</v>
      </c>
      <c r="D132" s="16">
        <v>45945</v>
      </c>
      <c r="E132" s="16"/>
      <c r="F132" s="14" t="s">
        <v>3012</v>
      </c>
      <c r="G132" s="14" t="s">
        <v>3265</v>
      </c>
      <c r="H132" s="14" t="s">
        <v>3161</v>
      </c>
      <c r="I132" s="15">
        <v>100</v>
      </c>
      <c r="J132" s="77"/>
      <c r="K132" s="92"/>
    </row>
    <row r="133" spans="1:11" ht="13" x14ac:dyDescent="0.15">
      <c r="A133" s="14" t="s">
        <v>2996</v>
      </c>
      <c r="B133" s="14" t="s">
        <v>3114</v>
      </c>
      <c r="C133" s="14" t="s">
        <v>3115</v>
      </c>
      <c r="D133" s="16">
        <v>46006</v>
      </c>
      <c r="E133" s="16"/>
      <c r="F133" s="14" t="s">
        <v>3116</v>
      </c>
      <c r="G133" s="14" t="s">
        <v>3110</v>
      </c>
      <c r="H133" s="14" t="s">
        <v>3068</v>
      </c>
      <c r="I133" s="15">
        <v>252.21</v>
      </c>
      <c r="J133" s="77"/>
      <c r="K133" s="92"/>
    </row>
    <row r="134" spans="1:11" ht="24" x14ac:dyDescent="0.15">
      <c r="A134" s="14" t="s">
        <v>2996</v>
      </c>
      <c r="B134" s="14" t="s">
        <v>3157</v>
      </c>
      <c r="C134" s="14" t="s">
        <v>3158</v>
      </c>
      <c r="D134" s="16">
        <v>46021</v>
      </c>
      <c r="E134" s="16"/>
      <c r="F134" s="14" t="s">
        <v>3008</v>
      </c>
      <c r="G134" s="14" t="s">
        <v>3264</v>
      </c>
      <c r="H134" s="14" t="s">
        <v>3009</v>
      </c>
      <c r="I134" s="15">
        <v>500</v>
      </c>
      <c r="J134" s="77"/>
      <c r="K134" s="92"/>
    </row>
    <row r="135" spans="1:11" ht="24" x14ac:dyDescent="0.15">
      <c r="A135" s="14" t="s">
        <v>2996</v>
      </c>
      <c r="B135" s="14" t="s">
        <v>3211</v>
      </c>
      <c r="C135" s="14"/>
      <c r="D135" s="16">
        <v>46022</v>
      </c>
      <c r="E135" s="16"/>
      <c r="F135" s="14" t="s">
        <v>3213</v>
      </c>
      <c r="G135" s="14"/>
      <c r="H135" s="14" t="s">
        <v>3010</v>
      </c>
      <c r="I135" s="15">
        <v>78.13</v>
      </c>
      <c r="J135" s="77"/>
      <c r="K135" s="92"/>
    </row>
    <row r="136" spans="1:11" ht="13" x14ac:dyDescent="0.15">
      <c r="A136" s="14" t="s">
        <v>2996</v>
      </c>
      <c r="B136" s="14" t="s">
        <v>3222</v>
      </c>
      <c r="C136" s="14"/>
      <c r="D136" s="16">
        <v>46022</v>
      </c>
      <c r="E136" s="16"/>
      <c r="F136" s="14" t="s">
        <v>3223</v>
      </c>
      <c r="G136" s="14"/>
      <c r="H136" s="14" t="s">
        <v>3011</v>
      </c>
      <c r="I136" s="15">
        <v>225.94</v>
      </c>
      <c r="J136" s="77"/>
      <c r="K136" s="92"/>
    </row>
    <row r="137" spans="1:11" ht="108" x14ac:dyDescent="0.15">
      <c r="A137" s="14" t="s">
        <v>2996</v>
      </c>
      <c r="B137" s="14"/>
      <c r="C137" s="14"/>
      <c r="D137" s="16"/>
      <c r="E137" s="16"/>
      <c r="F137" s="14" t="s">
        <v>3243</v>
      </c>
      <c r="G137" s="14"/>
      <c r="H137" s="14"/>
      <c r="I137" s="15"/>
      <c r="J137" s="77"/>
      <c r="K137" s="92"/>
    </row>
    <row r="138" spans="1:11" ht="13" x14ac:dyDescent="0.15">
      <c r="A138" s="14" t="s">
        <v>2996</v>
      </c>
      <c r="B138" s="14" t="s">
        <v>3150</v>
      </c>
      <c r="C138" s="14" t="s">
        <v>3151</v>
      </c>
      <c r="D138" s="16">
        <v>45958</v>
      </c>
      <c r="E138" s="16"/>
      <c r="F138" s="14" t="s">
        <v>3262</v>
      </c>
      <c r="G138" s="14" t="s">
        <v>3032</v>
      </c>
      <c r="H138" s="14" t="s">
        <v>3025</v>
      </c>
      <c r="I138" s="15">
        <v>1326</v>
      </c>
      <c r="J138" s="77"/>
      <c r="K138" s="92"/>
    </row>
    <row r="139" spans="1:11" ht="13" x14ac:dyDescent="0.15">
      <c r="A139" s="14" t="s">
        <v>2996</v>
      </c>
      <c r="B139" s="14" t="s">
        <v>3148</v>
      </c>
      <c r="C139" s="14" t="s">
        <v>3149</v>
      </c>
      <c r="D139" s="16">
        <v>45961</v>
      </c>
      <c r="E139" s="16"/>
      <c r="F139" s="14" t="s">
        <v>3247</v>
      </c>
      <c r="G139" s="14" t="s">
        <v>3030</v>
      </c>
      <c r="H139" s="14" t="s">
        <v>3026</v>
      </c>
      <c r="I139" s="15">
        <v>774.24</v>
      </c>
      <c r="J139" s="77"/>
      <c r="K139" s="92"/>
    </row>
    <row r="140" spans="1:11" ht="13" x14ac:dyDescent="0.15">
      <c r="A140" s="14" t="s">
        <v>2996</v>
      </c>
      <c r="B140" s="14" t="s">
        <v>3140</v>
      </c>
      <c r="C140" s="14" t="s">
        <v>3141</v>
      </c>
      <c r="D140" s="16">
        <v>45968</v>
      </c>
      <c r="E140" s="16"/>
      <c r="F140" s="14" t="s">
        <v>3248</v>
      </c>
      <c r="G140" s="14" t="s">
        <v>3030</v>
      </c>
      <c r="H140" s="14" t="s">
        <v>3026</v>
      </c>
      <c r="I140" s="15">
        <v>509</v>
      </c>
      <c r="J140" s="77"/>
      <c r="K140" s="92"/>
    </row>
    <row r="141" spans="1:11" ht="24" x14ac:dyDescent="0.15">
      <c r="A141" s="14" t="s">
        <v>2996</v>
      </c>
      <c r="B141" s="14" t="s">
        <v>3137</v>
      </c>
      <c r="C141" s="14" t="s">
        <v>3138</v>
      </c>
      <c r="D141" s="16">
        <v>45971</v>
      </c>
      <c r="E141" s="16"/>
      <c r="F141" s="14" t="s">
        <v>3027</v>
      </c>
      <c r="G141" s="14" t="s">
        <v>3031</v>
      </c>
      <c r="H141" s="14" t="s">
        <v>3139</v>
      </c>
      <c r="I141" s="15">
        <v>76.8</v>
      </c>
      <c r="J141" s="77"/>
      <c r="K141" s="92"/>
    </row>
    <row r="142" spans="1:11" ht="13" x14ac:dyDescent="0.15">
      <c r="A142" s="14" t="s">
        <v>2996</v>
      </c>
      <c r="B142" s="14" t="s">
        <v>3205</v>
      </c>
      <c r="C142" s="14"/>
      <c r="D142" s="16">
        <v>46002</v>
      </c>
      <c r="E142" s="16"/>
      <c r="F142" s="14" t="s">
        <v>3028</v>
      </c>
      <c r="G142" s="14"/>
      <c r="H142" s="14" t="s">
        <v>3029</v>
      </c>
      <c r="I142" s="15">
        <v>500</v>
      </c>
      <c r="J142" s="77"/>
      <c r="K142" s="92"/>
    </row>
    <row r="143" spans="1:11" ht="13" x14ac:dyDescent="0.15">
      <c r="A143" s="14" t="s">
        <v>2996</v>
      </c>
      <c r="B143" s="14" t="s">
        <v>3107</v>
      </c>
      <c r="C143" s="14" t="s">
        <v>3108</v>
      </c>
      <c r="D143" s="16">
        <v>46006</v>
      </c>
      <c r="E143" s="16"/>
      <c r="F143" s="14" t="s">
        <v>3109</v>
      </c>
      <c r="G143" s="14" t="s">
        <v>3110</v>
      </c>
      <c r="H143" s="14" t="s">
        <v>3068</v>
      </c>
      <c r="I143" s="15">
        <v>1391.87</v>
      </c>
      <c r="J143" s="77"/>
      <c r="K143" s="92"/>
    </row>
    <row r="144" spans="1:11" ht="13" x14ac:dyDescent="0.15">
      <c r="A144" s="14" t="s">
        <v>2996</v>
      </c>
      <c r="B144" s="14"/>
      <c r="C144" s="14"/>
      <c r="D144" s="16"/>
      <c r="E144" s="16"/>
      <c r="F144" s="14" t="s">
        <v>3033</v>
      </c>
      <c r="G144" s="14"/>
      <c r="H144" s="14"/>
      <c r="I144" s="15"/>
      <c r="J144" s="77"/>
      <c r="K144" s="92"/>
    </row>
    <row r="145" spans="1:11" ht="13" x14ac:dyDescent="0.15">
      <c r="A145" s="14" t="s">
        <v>2996</v>
      </c>
      <c r="B145" s="14" t="s">
        <v>3190</v>
      </c>
      <c r="C145" s="14" t="s">
        <v>3191</v>
      </c>
      <c r="D145" s="16">
        <v>45883</v>
      </c>
      <c r="E145" s="16"/>
      <c r="F145" s="14" t="s">
        <v>3034</v>
      </c>
      <c r="G145" s="14"/>
      <c r="H145" s="14" t="s">
        <v>3176</v>
      </c>
      <c r="I145" s="15">
        <v>500</v>
      </c>
      <c r="J145" s="77"/>
      <c r="K145" s="92"/>
    </row>
    <row r="146" spans="1:11" ht="13" x14ac:dyDescent="0.15">
      <c r="A146" s="14" t="s">
        <v>2996</v>
      </c>
      <c r="B146" s="14" t="s">
        <v>3188</v>
      </c>
      <c r="C146" s="14"/>
      <c r="D146" s="16">
        <v>45959</v>
      </c>
      <c r="E146" s="16"/>
      <c r="F146" s="14" t="s">
        <v>3035</v>
      </c>
      <c r="G146" s="14"/>
      <c r="H146" s="14" t="s">
        <v>3189</v>
      </c>
      <c r="I146" s="15">
        <v>450</v>
      </c>
      <c r="J146" s="77"/>
      <c r="K146" s="92"/>
    </row>
    <row r="147" spans="1:11" ht="108" x14ac:dyDescent="0.15">
      <c r="A147" s="14" t="s">
        <v>2996</v>
      </c>
      <c r="B147" s="14"/>
      <c r="C147" s="14"/>
      <c r="D147" s="16"/>
      <c r="E147" s="16"/>
      <c r="F147" s="14" t="s">
        <v>3244</v>
      </c>
      <c r="G147" s="14"/>
      <c r="H147" s="14"/>
      <c r="I147" s="15"/>
      <c r="J147" s="77"/>
      <c r="K147" s="92"/>
    </row>
    <row r="148" spans="1:11" ht="13" x14ac:dyDescent="0.15">
      <c r="A148" s="14" t="s">
        <v>2996</v>
      </c>
      <c r="B148" s="14" t="s">
        <v>3164</v>
      </c>
      <c r="C148" s="14"/>
      <c r="D148" s="16">
        <v>45931</v>
      </c>
      <c r="E148" s="16"/>
      <c r="F148" s="14" t="s">
        <v>3165</v>
      </c>
      <c r="G148" s="14"/>
      <c r="H148" s="14" t="s">
        <v>3166</v>
      </c>
      <c r="I148" s="15">
        <v>403.75</v>
      </c>
      <c r="J148" s="77"/>
      <c r="K148" s="92"/>
    </row>
    <row r="149" spans="1:11" ht="13" x14ac:dyDescent="0.15">
      <c r="A149" s="14" t="s">
        <v>2996</v>
      </c>
      <c r="B149" s="14" t="s">
        <v>3167</v>
      </c>
      <c r="C149" s="14"/>
      <c r="D149" s="16">
        <v>45931</v>
      </c>
      <c r="E149" s="16"/>
      <c r="F149" s="14" t="s">
        <v>3168</v>
      </c>
      <c r="G149" s="14"/>
      <c r="H149" s="14" t="s">
        <v>3166</v>
      </c>
      <c r="I149" s="15">
        <v>403.75</v>
      </c>
      <c r="J149" s="77"/>
      <c r="K149" s="92"/>
    </row>
    <row r="150" spans="1:11" ht="13" x14ac:dyDescent="0.15">
      <c r="A150" s="14" t="s">
        <v>2996</v>
      </c>
      <c r="B150" s="14" t="s">
        <v>3184</v>
      </c>
      <c r="C150" s="14" t="s">
        <v>3185</v>
      </c>
      <c r="D150" s="16">
        <v>45946</v>
      </c>
      <c r="E150" s="16"/>
      <c r="F150" s="14" t="s">
        <v>3186</v>
      </c>
      <c r="G150" s="14"/>
      <c r="H150" s="14" t="s">
        <v>3187</v>
      </c>
      <c r="I150" s="15">
        <v>226.56</v>
      </c>
      <c r="J150" s="77"/>
      <c r="K150" s="92"/>
    </row>
    <row r="151" spans="1:11" ht="13" x14ac:dyDescent="0.15">
      <c r="A151" s="14" t="s">
        <v>2996</v>
      </c>
      <c r="B151" s="14" t="s">
        <v>3211</v>
      </c>
      <c r="C151" s="14" t="s">
        <v>3212</v>
      </c>
      <c r="D151" s="16">
        <v>45958</v>
      </c>
      <c r="E151" s="16"/>
      <c r="F151" s="14" t="s">
        <v>3036</v>
      </c>
      <c r="G151" s="14"/>
      <c r="H151" s="14" t="s">
        <v>3037</v>
      </c>
      <c r="I151" s="15">
        <v>15.88</v>
      </c>
      <c r="J151" s="77"/>
      <c r="K151" s="92"/>
    </row>
    <row r="152" spans="1:11" ht="13" x14ac:dyDescent="0.15">
      <c r="A152" s="14" t="s">
        <v>2996</v>
      </c>
      <c r="B152" s="14" t="s">
        <v>3195</v>
      </c>
      <c r="C152" s="14" t="s">
        <v>3196</v>
      </c>
      <c r="D152" s="16">
        <v>45959</v>
      </c>
      <c r="E152" s="16"/>
      <c r="F152" s="14" t="s">
        <v>3197</v>
      </c>
      <c r="G152" s="14"/>
      <c r="H152" s="14" t="s">
        <v>3038</v>
      </c>
      <c r="I152" s="15">
        <v>100.33</v>
      </c>
      <c r="J152" s="77"/>
      <c r="K152" s="92"/>
    </row>
    <row r="153" spans="1:11" ht="13" x14ac:dyDescent="0.15">
      <c r="A153" s="14" t="s">
        <v>2996</v>
      </c>
      <c r="B153" s="14"/>
      <c r="C153" s="14"/>
      <c r="D153" s="16"/>
      <c r="E153" s="16"/>
      <c r="F153" s="14"/>
      <c r="G153" s="14"/>
      <c r="H153" s="14"/>
      <c r="I153" s="15"/>
      <c r="J153" s="77"/>
      <c r="K153" s="92"/>
    </row>
    <row r="154" spans="1:11" ht="13" x14ac:dyDescent="0.15">
      <c r="A154" s="14" t="s">
        <v>2996</v>
      </c>
      <c r="B154" s="14" t="s">
        <v>3192</v>
      </c>
      <c r="C154" s="14" t="s">
        <v>3193</v>
      </c>
      <c r="D154" s="16">
        <v>45959</v>
      </c>
      <c r="E154" s="16"/>
      <c r="F154" s="14" t="s">
        <v>3194</v>
      </c>
      <c r="G154" s="14"/>
      <c r="H154" s="14" t="s">
        <v>3039</v>
      </c>
      <c r="I154" s="15">
        <v>259.44</v>
      </c>
      <c r="J154" s="77"/>
      <c r="K154" s="92"/>
    </row>
    <row r="155" spans="1:11" ht="13" x14ac:dyDescent="0.15">
      <c r="A155" s="14" t="s">
        <v>2996</v>
      </c>
      <c r="B155" s="14" t="s">
        <v>3144</v>
      </c>
      <c r="C155" s="14" t="s">
        <v>3145</v>
      </c>
      <c r="D155" s="16">
        <v>45961</v>
      </c>
      <c r="E155" s="16"/>
      <c r="F155" s="14" t="s">
        <v>3146</v>
      </c>
      <c r="G155" s="14"/>
      <c r="H155" s="14" t="s">
        <v>3147</v>
      </c>
      <c r="I155" s="15">
        <v>100.8</v>
      </c>
      <c r="J155" s="77"/>
      <c r="K155" s="92"/>
    </row>
    <row r="156" spans="1:11" ht="13" x14ac:dyDescent="0.15">
      <c r="A156" s="14" t="s">
        <v>2996</v>
      </c>
      <c r="B156" s="14" t="s">
        <v>3208</v>
      </c>
      <c r="C156" s="14"/>
      <c r="D156" s="16">
        <v>46022</v>
      </c>
      <c r="E156" s="16"/>
      <c r="F156" s="14" t="s">
        <v>3040</v>
      </c>
      <c r="G156" s="14"/>
      <c r="H156" s="14" t="s">
        <v>3041</v>
      </c>
      <c r="I156" s="15">
        <v>114.47</v>
      </c>
      <c r="J156" s="77"/>
      <c r="K156" s="92"/>
    </row>
    <row r="157" spans="1:11" ht="13" x14ac:dyDescent="0.15">
      <c r="A157" s="14" t="s">
        <v>2996</v>
      </c>
      <c r="B157" s="14"/>
      <c r="C157" s="14"/>
      <c r="D157" s="16"/>
      <c r="E157" s="16"/>
      <c r="F157" s="14"/>
      <c r="G157" s="14"/>
      <c r="H157" s="14"/>
      <c r="I157" s="15"/>
      <c r="J157" s="77"/>
      <c r="K157" s="92"/>
    </row>
    <row r="158" spans="1:11" ht="13" x14ac:dyDescent="0.15">
      <c r="A158" s="14" t="s">
        <v>2996</v>
      </c>
      <c r="B158" s="14" t="s">
        <v>3209</v>
      </c>
      <c r="C158" s="14"/>
      <c r="D158" s="16">
        <v>46022</v>
      </c>
      <c r="E158" s="16"/>
      <c r="F158" s="14" t="s">
        <v>3210</v>
      </c>
      <c r="G158" s="14"/>
      <c r="H158" s="14" t="s">
        <v>3011</v>
      </c>
      <c r="I158" s="15">
        <v>1245.77</v>
      </c>
      <c r="J158" s="77"/>
      <c r="K158" s="92"/>
    </row>
    <row r="159" spans="1:11" ht="132" x14ac:dyDescent="0.15">
      <c r="A159" s="14" t="s">
        <v>2996</v>
      </c>
      <c r="B159" s="14"/>
      <c r="C159" s="14"/>
      <c r="D159" s="16"/>
      <c r="E159" s="16"/>
      <c r="F159" s="14" t="s">
        <v>3246</v>
      </c>
      <c r="G159" s="14"/>
      <c r="H159" s="14"/>
      <c r="I159" s="15"/>
      <c r="J159" s="77"/>
      <c r="K159" s="92"/>
    </row>
    <row r="160" spans="1:11" ht="13" x14ac:dyDescent="0.15">
      <c r="A160" s="14" t="s">
        <v>2996</v>
      </c>
      <c r="B160" s="14" t="s">
        <v>3174</v>
      </c>
      <c r="C160" s="14" t="s">
        <v>3175</v>
      </c>
      <c r="D160" s="16">
        <v>45902</v>
      </c>
      <c r="E160" s="16"/>
      <c r="F160" s="14" t="s">
        <v>3042</v>
      </c>
      <c r="G160" s="14" t="s">
        <v>3043</v>
      </c>
      <c r="H160" s="14" t="s">
        <v>3044</v>
      </c>
      <c r="I160" s="15">
        <v>2999.97</v>
      </c>
      <c r="J160" s="77"/>
      <c r="K160" s="92"/>
    </row>
    <row r="161" spans="1:11" ht="13" x14ac:dyDescent="0.15">
      <c r="A161" s="14" t="s">
        <v>2996</v>
      </c>
      <c r="B161" s="14" t="s">
        <v>3162</v>
      </c>
      <c r="C161" s="14" t="s">
        <v>3163</v>
      </c>
      <c r="D161" s="16">
        <v>45925</v>
      </c>
      <c r="E161" s="16"/>
      <c r="F161" s="14" t="s">
        <v>3045</v>
      </c>
      <c r="G161" s="14" t="s">
        <v>3046</v>
      </c>
      <c r="H161" s="14" t="s">
        <v>3047</v>
      </c>
      <c r="I161" s="15">
        <v>96</v>
      </c>
      <c r="J161" s="77"/>
      <c r="K161" s="92"/>
    </row>
    <row r="162" spans="1:11" ht="24" x14ac:dyDescent="0.15">
      <c r="A162" s="14" t="s">
        <v>2996</v>
      </c>
      <c r="B162" s="14" t="s">
        <v>3155</v>
      </c>
      <c r="C162" s="14" t="s">
        <v>3156</v>
      </c>
      <c r="D162" s="16">
        <v>45940</v>
      </c>
      <c r="E162" s="16">
        <v>45943</v>
      </c>
      <c r="F162" s="14" t="s">
        <v>3048</v>
      </c>
      <c r="G162" s="14" t="s">
        <v>3049</v>
      </c>
      <c r="H162" s="14" t="s">
        <v>3050</v>
      </c>
      <c r="I162" s="15">
        <v>150.75</v>
      </c>
      <c r="J162" s="77"/>
      <c r="K162" s="92"/>
    </row>
    <row r="163" spans="1:11" ht="13" x14ac:dyDescent="0.15">
      <c r="A163" s="14" t="s">
        <v>2996</v>
      </c>
      <c r="B163" s="14" t="s">
        <v>3152</v>
      </c>
      <c r="C163" s="14" t="s">
        <v>3153</v>
      </c>
      <c r="D163" s="16">
        <v>45992</v>
      </c>
      <c r="E163" s="16"/>
      <c r="F163" s="14" t="s">
        <v>3154</v>
      </c>
      <c r="G163" s="14" t="s">
        <v>3065</v>
      </c>
      <c r="H163" s="14" t="s">
        <v>3057</v>
      </c>
      <c r="I163" s="15">
        <v>500</v>
      </c>
      <c r="J163" s="77"/>
      <c r="K163" s="92"/>
    </row>
    <row r="164" spans="1:11" ht="13" x14ac:dyDescent="0.15">
      <c r="A164" s="14" t="s">
        <v>2996</v>
      </c>
      <c r="B164" s="14" t="s">
        <v>3142</v>
      </c>
      <c r="C164" s="14" t="s">
        <v>3143</v>
      </c>
      <c r="D164" s="16">
        <v>45966</v>
      </c>
      <c r="E164" s="16"/>
      <c r="F164" s="14" t="s">
        <v>3051</v>
      </c>
      <c r="G164" s="14" t="s">
        <v>3052</v>
      </c>
      <c r="H164" s="14" t="s">
        <v>3053</v>
      </c>
      <c r="I164" s="15">
        <v>150</v>
      </c>
      <c r="J164" s="77"/>
      <c r="K164" s="92"/>
    </row>
    <row r="165" spans="1:11" ht="13" x14ac:dyDescent="0.15">
      <c r="A165" s="14" t="s">
        <v>2996</v>
      </c>
      <c r="B165" s="14" t="s">
        <v>3204</v>
      </c>
      <c r="C165" s="14"/>
      <c r="D165" s="16">
        <v>45978</v>
      </c>
      <c r="E165" s="16"/>
      <c r="F165" s="14" t="s">
        <v>3054</v>
      </c>
      <c r="G165" s="14"/>
      <c r="H165" s="14" t="s">
        <v>3055</v>
      </c>
      <c r="I165" s="15">
        <v>81.8</v>
      </c>
      <c r="J165" s="77"/>
      <c r="K165" s="92"/>
    </row>
    <row r="166" spans="1:11" ht="13" x14ac:dyDescent="0.15">
      <c r="A166" s="14" t="s">
        <v>2996</v>
      </c>
      <c r="B166" s="14" t="s">
        <v>3132</v>
      </c>
      <c r="C166" s="14" t="s">
        <v>3133</v>
      </c>
      <c r="D166" s="16">
        <v>45988</v>
      </c>
      <c r="E166" s="16"/>
      <c r="F166" s="14" t="s">
        <v>3255</v>
      </c>
      <c r="G166" s="14" t="s">
        <v>3056</v>
      </c>
      <c r="H166" s="14" t="s">
        <v>3134</v>
      </c>
      <c r="I166" s="15">
        <v>500</v>
      </c>
      <c r="J166" s="77"/>
      <c r="K166" s="92"/>
    </row>
    <row r="167" spans="1:11" ht="13" x14ac:dyDescent="0.15">
      <c r="A167" s="14" t="s">
        <v>2996</v>
      </c>
      <c r="B167" s="14" t="s">
        <v>3127</v>
      </c>
      <c r="C167" s="14" t="s">
        <v>3128</v>
      </c>
      <c r="D167" s="16">
        <v>45992</v>
      </c>
      <c r="E167" s="16"/>
      <c r="F167" s="14" t="s">
        <v>3129</v>
      </c>
      <c r="G167" s="14" t="s">
        <v>3130</v>
      </c>
      <c r="H167" s="14" t="s">
        <v>3131</v>
      </c>
      <c r="I167" s="15">
        <v>1500</v>
      </c>
      <c r="J167" s="77"/>
      <c r="K167" s="92"/>
    </row>
    <row r="168" spans="1:11" ht="13" x14ac:dyDescent="0.15">
      <c r="A168" s="14" t="s">
        <v>2996</v>
      </c>
      <c r="B168" s="14" t="s">
        <v>3124</v>
      </c>
      <c r="C168" s="14" t="s">
        <v>3125</v>
      </c>
      <c r="D168" s="16">
        <v>45995</v>
      </c>
      <c r="E168" s="16"/>
      <c r="F168" s="14" t="s">
        <v>3254</v>
      </c>
      <c r="G168" s="14" t="s">
        <v>3058</v>
      </c>
      <c r="H168" s="14" t="s">
        <v>3059</v>
      </c>
      <c r="I168" s="15">
        <v>1400</v>
      </c>
      <c r="J168" s="77"/>
      <c r="K168" s="92"/>
    </row>
    <row r="169" spans="1:11" ht="13" x14ac:dyDescent="0.15">
      <c r="A169" s="14" t="s">
        <v>2996</v>
      </c>
      <c r="B169" s="14" t="s">
        <v>3198</v>
      </c>
      <c r="C169" s="14" t="s">
        <v>3199</v>
      </c>
      <c r="D169" s="16">
        <v>46021</v>
      </c>
      <c r="E169" s="16"/>
      <c r="F169" s="14" t="s">
        <v>3126</v>
      </c>
      <c r="G169" s="14" t="s">
        <v>3200</v>
      </c>
      <c r="H169" s="14" t="s">
        <v>3060</v>
      </c>
      <c r="I169" s="15">
        <v>560</v>
      </c>
      <c r="J169" s="77"/>
      <c r="K169" s="92"/>
    </row>
    <row r="170" spans="1:11" ht="13" x14ac:dyDescent="0.15">
      <c r="A170" s="14" t="s">
        <v>2996</v>
      </c>
      <c r="B170" s="14" t="s">
        <v>3093</v>
      </c>
      <c r="C170" s="14" t="s">
        <v>3094</v>
      </c>
      <c r="D170" s="16">
        <v>46020</v>
      </c>
      <c r="E170" s="16"/>
      <c r="F170" s="14" t="s">
        <v>3061</v>
      </c>
      <c r="G170" s="14" t="s">
        <v>3062</v>
      </c>
      <c r="H170" s="14" t="s">
        <v>3095</v>
      </c>
      <c r="I170" s="15">
        <v>1230</v>
      </c>
      <c r="J170" s="77"/>
      <c r="K170" s="92"/>
    </row>
    <row r="171" spans="1:11" ht="24" x14ac:dyDescent="0.15">
      <c r="A171" s="14" t="s">
        <v>2996</v>
      </c>
      <c r="B171" s="14" t="s">
        <v>3203</v>
      </c>
      <c r="C171" s="14"/>
      <c r="D171" s="16">
        <v>46003</v>
      </c>
      <c r="E171" s="16"/>
      <c r="F171" s="14" t="s">
        <v>3256</v>
      </c>
      <c r="G171" s="14"/>
      <c r="H171" s="14" t="s">
        <v>3063</v>
      </c>
      <c r="I171" s="15">
        <v>92.25</v>
      </c>
      <c r="J171" s="77"/>
      <c r="K171" s="92"/>
    </row>
    <row r="172" spans="1:11" ht="24" x14ac:dyDescent="0.15">
      <c r="A172" s="14" t="s">
        <v>2996</v>
      </c>
      <c r="B172" s="14" t="s">
        <v>3202</v>
      </c>
      <c r="C172" s="14"/>
      <c r="D172" s="16">
        <v>46003</v>
      </c>
      <c r="E172" s="16"/>
      <c r="F172" s="14" t="s">
        <v>3257</v>
      </c>
      <c r="G172" s="14"/>
      <c r="H172" s="14" t="s">
        <v>3063</v>
      </c>
      <c r="I172" s="15">
        <v>132</v>
      </c>
      <c r="J172" s="77"/>
      <c r="K172" s="92"/>
    </row>
    <row r="173" spans="1:11" ht="24" x14ac:dyDescent="0.15">
      <c r="A173" s="14" t="s">
        <v>2996</v>
      </c>
      <c r="B173" s="14" t="s">
        <v>3201</v>
      </c>
      <c r="C173" s="14"/>
      <c r="D173" s="16">
        <v>46003</v>
      </c>
      <c r="E173" s="16" t="s">
        <v>3064</v>
      </c>
      <c r="F173" s="14" t="s">
        <v>3258</v>
      </c>
      <c r="G173" s="14"/>
      <c r="H173" s="14" t="s">
        <v>3063</v>
      </c>
      <c r="I173" s="15">
        <v>160</v>
      </c>
      <c r="J173" s="77"/>
      <c r="K173" s="92"/>
    </row>
    <row r="174" spans="1:11" ht="13" x14ac:dyDescent="0.15">
      <c r="A174" s="14" t="s">
        <v>2996</v>
      </c>
      <c r="B174" s="14" t="s">
        <v>3120</v>
      </c>
      <c r="C174" s="14" t="s">
        <v>3121</v>
      </c>
      <c r="D174" s="16">
        <v>46013</v>
      </c>
      <c r="E174" s="16"/>
      <c r="F174" s="14" t="s">
        <v>3122</v>
      </c>
      <c r="G174" s="14" t="s">
        <v>3072</v>
      </c>
      <c r="H174" s="14" t="s">
        <v>3066</v>
      </c>
      <c r="I174" s="15">
        <v>1008.6</v>
      </c>
      <c r="J174" s="77"/>
      <c r="K174" s="92"/>
    </row>
    <row r="175" spans="1:11" ht="24" x14ac:dyDescent="0.15">
      <c r="A175" s="14" t="s">
        <v>2996</v>
      </c>
      <c r="B175" s="14" t="s">
        <v>3117</v>
      </c>
      <c r="C175" s="14" t="s">
        <v>3118</v>
      </c>
      <c r="D175" s="16">
        <v>46013</v>
      </c>
      <c r="E175" s="16"/>
      <c r="F175" s="14" t="s">
        <v>3119</v>
      </c>
      <c r="G175" s="14" t="s">
        <v>3073</v>
      </c>
      <c r="H175" s="14" t="s">
        <v>3067</v>
      </c>
      <c r="I175" s="15">
        <v>375.85</v>
      </c>
      <c r="J175" s="77"/>
      <c r="K175" s="92"/>
    </row>
    <row r="176" spans="1:11" ht="13" x14ac:dyDescent="0.15">
      <c r="A176" s="14" t="s">
        <v>2996</v>
      </c>
      <c r="B176" s="14" t="s">
        <v>3111</v>
      </c>
      <c r="C176" s="14" t="s">
        <v>3112</v>
      </c>
      <c r="D176" s="16">
        <v>46006</v>
      </c>
      <c r="E176" s="16"/>
      <c r="F176" s="14" t="s">
        <v>3113</v>
      </c>
      <c r="G176" s="14" t="s">
        <v>3110</v>
      </c>
      <c r="H176" s="14" t="s">
        <v>3068</v>
      </c>
      <c r="I176" s="15">
        <v>1119.3</v>
      </c>
      <c r="J176" s="77"/>
      <c r="K176" s="92"/>
    </row>
    <row r="177" spans="1:11" ht="120" x14ac:dyDescent="0.15">
      <c r="A177" s="14" t="s">
        <v>2996</v>
      </c>
      <c r="B177" s="14"/>
      <c r="C177" s="14"/>
      <c r="D177" s="16"/>
      <c r="E177" s="16"/>
      <c r="F177" s="14" t="s">
        <v>3245</v>
      </c>
      <c r="G177" s="14"/>
      <c r="H177" s="14"/>
      <c r="I177" s="15"/>
      <c r="J177" s="77"/>
      <c r="K177" s="92"/>
    </row>
    <row r="178" spans="1:11" ht="13" x14ac:dyDescent="0.15">
      <c r="A178" s="14" t="s">
        <v>2996</v>
      </c>
      <c r="B178" s="14" t="s">
        <v>3096</v>
      </c>
      <c r="C178" s="14" t="s">
        <v>3097</v>
      </c>
      <c r="D178" s="16">
        <v>46013</v>
      </c>
      <c r="E178" s="16"/>
      <c r="F178" s="14" t="s">
        <v>3069</v>
      </c>
      <c r="G178" s="14" t="s">
        <v>3098</v>
      </c>
      <c r="H178" s="14" t="s">
        <v>3070</v>
      </c>
      <c r="I178" s="15">
        <v>263</v>
      </c>
      <c r="J178" s="77"/>
      <c r="K178" s="92"/>
    </row>
    <row r="179" spans="1:11" ht="13" x14ac:dyDescent="0.15">
      <c r="A179" s="14" t="s">
        <v>2996</v>
      </c>
      <c r="B179" s="14" t="s">
        <v>3091</v>
      </c>
      <c r="C179" s="14" t="s">
        <v>3092</v>
      </c>
      <c r="D179" s="16">
        <v>46021</v>
      </c>
      <c r="E179" s="16"/>
      <c r="F179" s="14" t="s">
        <v>3071</v>
      </c>
      <c r="G179" s="14" t="s">
        <v>3075</v>
      </c>
      <c r="H179" s="14" t="s">
        <v>3074</v>
      </c>
      <c r="I179" s="15">
        <v>2290.88</v>
      </c>
      <c r="J179" s="77"/>
      <c r="K179" s="92"/>
    </row>
    <row r="180" spans="1:11" ht="13" x14ac:dyDescent="0.15">
      <c r="A180" s="14" t="s">
        <v>2996</v>
      </c>
      <c r="B180" s="14" t="s">
        <v>3101</v>
      </c>
      <c r="C180" s="14" t="s">
        <v>3102</v>
      </c>
      <c r="D180" s="16">
        <v>46022</v>
      </c>
      <c r="E180" s="16"/>
      <c r="F180" s="14" t="s">
        <v>3266</v>
      </c>
      <c r="G180" s="14" t="s">
        <v>3079</v>
      </c>
      <c r="H180" s="14" t="s">
        <v>3080</v>
      </c>
      <c r="I180" s="15">
        <v>139.24</v>
      </c>
      <c r="J180" s="77"/>
      <c r="K180" s="92"/>
    </row>
    <row r="181" spans="1:11" ht="13" x14ac:dyDescent="0.15">
      <c r="A181" s="14" t="s">
        <v>2996</v>
      </c>
      <c r="B181" s="14" t="s">
        <v>3099</v>
      </c>
      <c r="C181" s="14" t="s">
        <v>3100</v>
      </c>
      <c r="D181" s="16">
        <v>46021</v>
      </c>
      <c r="E181" s="16"/>
      <c r="F181" s="14" t="s">
        <v>3078</v>
      </c>
      <c r="G181" s="14" t="s">
        <v>3077</v>
      </c>
      <c r="H181" s="14" t="s">
        <v>3076</v>
      </c>
      <c r="I181" s="15">
        <v>2870</v>
      </c>
      <c r="J181" s="77"/>
      <c r="K181" s="92"/>
    </row>
    <row r="182" spans="1:11" ht="13" x14ac:dyDescent="0.15">
      <c r="A182" s="14" t="s">
        <v>2996</v>
      </c>
      <c r="B182" s="14"/>
      <c r="C182" s="14"/>
      <c r="D182" s="16"/>
      <c r="E182" s="16"/>
      <c r="F182" s="14" t="s">
        <v>3081</v>
      </c>
      <c r="G182" s="14"/>
      <c r="H182" s="14"/>
      <c r="I182" s="15"/>
      <c r="J182" s="77"/>
      <c r="K182" s="92"/>
    </row>
    <row r="183" spans="1:11" ht="13" x14ac:dyDescent="0.15">
      <c r="A183" s="14" t="s">
        <v>2996</v>
      </c>
      <c r="B183" s="14" t="s">
        <v>3182</v>
      </c>
      <c r="C183" s="14" t="s">
        <v>3183</v>
      </c>
      <c r="D183" s="16">
        <v>45947</v>
      </c>
      <c r="E183" s="16"/>
      <c r="F183" s="14" t="s">
        <v>3181</v>
      </c>
      <c r="G183" s="14" t="s">
        <v>3105</v>
      </c>
      <c r="H183" s="14" t="s">
        <v>3106</v>
      </c>
      <c r="I183" s="15">
        <v>67</v>
      </c>
      <c r="J183" s="77"/>
      <c r="K183" s="92"/>
    </row>
    <row r="184" spans="1:11" ht="13" x14ac:dyDescent="0.15">
      <c r="A184" s="14" t="s">
        <v>2996</v>
      </c>
      <c r="B184" s="14" t="s">
        <v>3135</v>
      </c>
      <c r="C184" s="14" t="s">
        <v>3136</v>
      </c>
      <c r="D184" s="16">
        <v>45978</v>
      </c>
      <c r="E184" s="16"/>
      <c r="F184" s="14" t="s">
        <v>3084</v>
      </c>
      <c r="G184" s="14" t="s">
        <v>3105</v>
      </c>
      <c r="H184" s="14" t="s">
        <v>3106</v>
      </c>
      <c r="I184" s="15">
        <v>67</v>
      </c>
      <c r="J184" s="77"/>
      <c r="K184" s="92"/>
    </row>
    <row r="185" spans="1:11" ht="24" x14ac:dyDescent="0.15">
      <c r="A185" s="14" t="s">
        <v>2996</v>
      </c>
      <c r="B185" s="14" t="s">
        <v>3206</v>
      </c>
      <c r="C185" s="14"/>
      <c r="D185" s="16">
        <v>46006</v>
      </c>
      <c r="E185" s="16"/>
      <c r="F185" s="14" t="s">
        <v>3207</v>
      </c>
      <c r="G185" s="14"/>
      <c r="H185" s="14" t="s">
        <v>3086</v>
      </c>
      <c r="I185" s="15">
        <v>63.01</v>
      </c>
      <c r="J185" s="77"/>
      <c r="K185" s="92"/>
    </row>
    <row r="186" spans="1:11" ht="13" x14ac:dyDescent="0.15">
      <c r="A186" s="14" t="s">
        <v>2996</v>
      </c>
      <c r="B186" s="14" t="s">
        <v>3123</v>
      </c>
      <c r="C186" s="14" t="s">
        <v>3097</v>
      </c>
      <c r="D186" s="16">
        <v>46006</v>
      </c>
      <c r="E186" s="16"/>
      <c r="F186" s="14" t="s">
        <v>3082</v>
      </c>
      <c r="G186" s="14" t="s">
        <v>3110</v>
      </c>
      <c r="H186" s="14" t="s">
        <v>3068</v>
      </c>
      <c r="I186" s="15">
        <v>95.94</v>
      </c>
      <c r="J186" s="77"/>
      <c r="K186" s="92"/>
    </row>
    <row r="187" spans="1:11" ht="13" x14ac:dyDescent="0.15">
      <c r="A187" s="14" t="s">
        <v>2996</v>
      </c>
      <c r="B187" s="14" t="s">
        <v>3103</v>
      </c>
      <c r="C187" s="14" t="s">
        <v>3104</v>
      </c>
      <c r="D187" s="16">
        <v>46007</v>
      </c>
      <c r="E187" s="16"/>
      <c r="F187" s="14" t="s">
        <v>3083</v>
      </c>
      <c r="G187" s="14" t="s">
        <v>3105</v>
      </c>
      <c r="H187" s="14" t="s">
        <v>3106</v>
      </c>
      <c r="I187" s="15">
        <v>67</v>
      </c>
      <c r="J187" s="77"/>
      <c r="K187" s="92"/>
    </row>
    <row r="188" spans="1:11" ht="13" x14ac:dyDescent="0.15">
      <c r="A188" s="14" t="s">
        <v>2996</v>
      </c>
      <c r="B188" s="14" t="s">
        <v>3259</v>
      </c>
      <c r="C188" s="14"/>
      <c r="D188" s="16">
        <v>46022</v>
      </c>
      <c r="E188" s="16"/>
      <c r="F188" s="14" t="s">
        <v>3260</v>
      </c>
      <c r="G188" s="14" t="s">
        <v>3261</v>
      </c>
      <c r="H188" s="14" t="s">
        <v>3085</v>
      </c>
      <c r="I188" s="15">
        <v>8</v>
      </c>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8" priority="46" stopIfTrue="1">
      <formula>$A1112&lt;&gt;""</formula>
    </cfRule>
  </conditionalFormatting>
  <conditionalFormatting sqref="A107:J128 A129:C130 E129:J130 A131:J5000">
    <cfRule type="expression" dxfId="87" priority="35" stopIfTrue="1">
      <formula>$A107&lt;&gt;""</formula>
    </cfRule>
  </conditionalFormatting>
  <conditionalFormatting sqref="B472:E477">
    <cfRule type="expression" dxfId="86" priority="137" stopIfTrue="1">
      <formula>$A472&lt;&gt;""</formula>
    </cfRule>
  </conditionalFormatting>
  <conditionalFormatting sqref="B484:E488">
    <cfRule type="expression" dxfId="85" priority="172" stopIfTrue="1">
      <formula>$A484&lt;&gt;""</formula>
    </cfRule>
  </conditionalFormatting>
  <conditionalFormatting sqref="B689:E689">
    <cfRule type="expression" dxfId="84" priority="64" stopIfTrue="1">
      <formula>$A689&lt;&gt;""</formula>
    </cfRule>
  </conditionalFormatting>
  <conditionalFormatting sqref="B691:E691 H691:I691 B692:I693 B694:E699 H694:I699">
    <cfRule type="expression" dxfId="83" priority="24" stopIfTrue="1">
      <formula>$A691&lt;&gt;""</formula>
    </cfRule>
  </conditionalFormatting>
  <conditionalFormatting sqref="B701:E701 H701:I701">
    <cfRule type="expression" dxfId="82" priority="15" stopIfTrue="1">
      <formula>$A701&lt;&gt;""</formula>
    </cfRule>
  </conditionalFormatting>
  <conditionalFormatting sqref="B819:E819">
    <cfRule type="expression" dxfId="81" priority="87" stopIfTrue="1">
      <formula>$A819&lt;&gt;""</formula>
    </cfRule>
  </conditionalFormatting>
  <conditionalFormatting sqref="B1110:E1110">
    <cfRule type="expression" dxfId="80" priority="133" stopIfTrue="1">
      <formula>$A1110&lt;&gt;""</formula>
    </cfRule>
  </conditionalFormatting>
  <conditionalFormatting sqref="B1114:E1114">
    <cfRule type="expression" dxfId="79" priority="189" stopIfTrue="1">
      <formula>$A1114&lt;&gt;""</formula>
    </cfRule>
  </conditionalFormatting>
  <conditionalFormatting sqref="B1131:E1136">
    <cfRule type="expression" dxfId="78" priority="179" stopIfTrue="1">
      <formula>$A1131&lt;&gt;""</formula>
    </cfRule>
  </conditionalFormatting>
  <conditionalFormatting sqref="B1138:E1148">
    <cfRule type="expression" dxfId="77" priority="47" stopIfTrue="1">
      <formula>$A1138&lt;&gt;""</formula>
    </cfRule>
  </conditionalFormatting>
  <conditionalFormatting sqref="B1152:E1152">
    <cfRule type="expression" dxfId="76" priority="73" stopIfTrue="1">
      <formula>$A1152&lt;&gt;""</formula>
    </cfRule>
  </conditionalFormatting>
  <conditionalFormatting sqref="B1253:E1260 I1253:J1270">
    <cfRule type="expression" dxfId="75" priority="123" stopIfTrue="1">
      <formula>$A1253&lt;&gt;""</formula>
    </cfRule>
  </conditionalFormatting>
  <conditionalFormatting sqref="B1293:E1301">
    <cfRule type="expression" dxfId="74" priority="158" stopIfTrue="1">
      <formula>$A1293&lt;&gt;""</formula>
    </cfRule>
  </conditionalFormatting>
  <conditionalFormatting sqref="B1303:E1326">
    <cfRule type="expression" dxfId="73" priority="37" stopIfTrue="1">
      <formula>$A1303&lt;&gt;""</formula>
    </cfRule>
  </conditionalFormatting>
  <conditionalFormatting sqref="B1360:E1363">
    <cfRule type="expression" dxfId="72" priority="54" stopIfTrue="1">
      <formula>$A1360&lt;&gt;""</formula>
    </cfRule>
  </conditionalFormatting>
  <conditionalFormatting sqref="B1365:E1367">
    <cfRule type="expression" dxfId="71" priority="259" stopIfTrue="1">
      <formula>$A1365&lt;&gt;""</formula>
    </cfRule>
  </conditionalFormatting>
  <conditionalFormatting sqref="B1369:E1379">
    <cfRule type="expression" dxfId="70" priority="78" stopIfTrue="1">
      <formula>$A1369&lt;&gt;""</formula>
    </cfRule>
  </conditionalFormatting>
  <conditionalFormatting sqref="B1393:E1404">
    <cfRule type="expression" dxfId="69" priority="116" stopIfTrue="1">
      <formula>$A1393&lt;&gt;""</formula>
    </cfRule>
  </conditionalFormatting>
  <conditionalFormatting sqref="B1412:E1450">
    <cfRule type="expression" dxfId="68" priority="153" stopIfTrue="1">
      <formula>$A1412&lt;&gt;""</formula>
    </cfRule>
  </conditionalFormatting>
  <conditionalFormatting sqref="B1453:E1458">
    <cfRule type="expression" dxfId="67" priority="223" stopIfTrue="1">
      <formula>$A1453&lt;&gt;""</formula>
    </cfRule>
  </conditionalFormatting>
  <conditionalFormatting sqref="B489:G489">
    <cfRule type="expression" dxfId="66" priority="173" stopIfTrue="1">
      <formula>$A489&lt;&gt;""</formula>
    </cfRule>
  </conditionalFormatting>
  <conditionalFormatting sqref="B478:H483">
    <cfRule type="expression" dxfId="65" priority="193" stopIfTrue="1">
      <formula>$A478&lt;&gt;""</formula>
    </cfRule>
  </conditionalFormatting>
  <conditionalFormatting sqref="B490:H496">
    <cfRule type="expression" dxfId="64" priority="149" stopIfTrue="1">
      <formula>$A490&lt;&gt;""</formula>
    </cfRule>
  </conditionalFormatting>
  <conditionalFormatting sqref="B1067:H1082">
    <cfRule type="expression" dxfId="63" priority="219" stopIfTrue="1">
      <formula>$A1067&lt;&gt;""</formula>
    </cfRule>
  </conditionalFormatting>
  <conditionalFormatting sqref="B1272:H1274 B1275:E1288 H1275:H1288">
    <cfRule type="expression" dxfId="62" priority="148" stopIfTrue="1">
      <formula>$A1272&lt;&gt;""</formula>
    </cfRule>
  </conditionalFormatting>
  <conditionalFormatting sqref="B1290:H1292">
    <cfRule type="expression" dxfId="61" priority="43" stopIfTrue="1">
      <formula>$A1290&lt;&gt;""</formula>
    </cfRule>
  </conditionalFormatting>
  <conditionalFormatting sqref="B1364:H1364">
    <cfRule type="expression" dxfId="60" priority="289" stopIfTrue="1">
      <formula>$A1364&lt;&gt;""</formula>
    </cfRule>
  </conditionalFormatting>
  <conditionalFormatting sqref="B1380:H1385">
    <cfRule type="expression" dxfId="59" priority="17" stopIfTrue="1">
      <formula>$A1380&lt;&gt;""</formula>
    </cfRule>
  </conditionalFormatting>
  <conditionalFormatting sqref="B1410:H1411">
    <cfRule type="expression" dxfId="58" priority="196" stopIfTrue="1">
      <formula>$A1410&lt;&gt;""</formula>
    </cfRule>
  </conditionalFormatting>
  <conditionalFormatting sqref="B175:I189 I190:I227 B190:E241">
    <cfRule type="expression" dxfId="57" priority="246" stopIfTrue="1">
      <formula>$A175&lt;&gt;""</formula>
    </cfRule>
  </conditionalFormatting>
  <conditionalFormatting sqref="B242:I242 B243:E275">
    <cfRule type="expression" dxfId="56" priority="260" stopIfTrue="1">
      <formula>$A242&lt;&gt;""</formula>
    </cfRule>
  </conditionalFormatting>
  <conditionalFormatting sqref="B276:I320">
    <cfRule type="expression" dxfId="55" priority="93" stopIfTrue="1">
      <formula>$A276&lt;&gt;""</formula>
    </cfRule>
  </conditionalFormatting>
  <conditionalFormatting sqref="B497:I499">
    <cfRule type="expression" dxfId="54" priority="95" stopIfTrue="1">
      <formula>$A497&lt;&gt;""</formula>
    </cfRule>
  </conditionalFormatting>
  <conditionalFormatting sqref="B645:I688">
    <cfRule type="expression" dxfId="53" priority="256" stopIfTrue="1">
      <formula>$A645&lt;&gt;""</formula>
    </cfRule>
  </conditionalFormatting>
  <conditionalFormatting sqref="B690:I690">
    <cfRule type="expression" dxfId="52" priority="22" stopIfTrue="1">
      <formula>$A690&lt;&gt;""</formula>
    </cfRule>
  </conditionalFormatting>
  <conditionalFormatting sqref="B1137:I1137">
    <cfRule type="expression" dxfId="51" priority="147" stopIfTrue="1">
      <formula>$A1137&lt;&gt;""</formula>
    </cfRule>
  </conditionalFormatting>
  <conditionalFormatting sqref="B1149:I1151">
    <cfRule type="expression" dxfId="50" priority="16" stopIfTrue="1">
      <formula>$A1149&lt;&gt;""</formula>
    </cfRule>
  </conditionalFormatting>
  <conditionalFormatting sqref="B1153:I1157">
    <cfRule type="expression" dxfId="49" priority="18" stopIfTrue="1">
      <formula>$A1153&lt;&gt;""</formula>
    </cfRule>
  </conditionalFormatting>
  <conditionalFormatting sqref="B1271:I1271 I1272:I1288">
    <cfRule type="expression" dxfId="48" priority="151" stopIfTrue="1">
      <formula>$A1271&lt;&gt;""</formula>
    </cfRule>
  </conditionalFormatting>
  <conditionalFormatting sqref="B1368:I1368">
    <cfRule type="expression" dxfId="47" priority="146" stopIfTrue="1">
      <formula>$A1368&lt;&gt;""</formula>
    </cfRule>
  </conditionalFormatting>
  <conditionalFormatting sqref="B135:J163">
    <cfRule type="expression" dxfId="46" priority="69" stopIfTrue="1">
      <formula>$A135&lt;&gt;""</formula>
    </cfRule>
  </conditionalFormatting>
  <conditionalFormatting sqref="B360:J420">
    <cfRule type="expression" dxfId="45" priority="261" stopIfTrue="1">
      <formula>$A360&lt;&gt;""</formula>
    </cfRule>
  </conditionalFormatting>
  <conditionalFormatting sqref="B457:J458">
    <cfRule type="expression" dxfId="44" priority="222" stopIfTrue="1">
      <formula>$A457&lt;&gt;""</formula>
    </cfRule>
  </conditionalFormatting>
  <conditionalFormatting sqref="B599:J625">
    <cfRule type="expression" dxfId="43" priority="2" stopIfTrue="1">
      <formula>$A599&lt;&gt;""</formula>
    </cfRule>
  </conditionalFormatting>
  <conditionalFormatting sqref="B1053:J1054">
    <cfRule type="expression" dxfId="42" priority="217" stopIfTrue="1">
      <formula>$A1053&lt;&gt;""</formula>
    </cfRule>
  </conditionalFormatting>
  <conditionalFormatting sqref="B1127:J1130">
    <cfRule type="expression" dxfId="41" priority="7" stopIfTrue="1">
      <formula>$A1127&lt;&gt;""</formula>
    </cfRule>
  </conditionalFormatting>
  <conditionalFormatting sqref="B1158:J1252">
    <cfRule type="expression" dxfId="40" priority="33" stopIfTrue="1">
      <formula>$A1158&lt;&gt;""</formula>
    </cfRule>
  </conditionalFormatting>
  <conditionalFormatting sqref="B1406:J1406">
    <cfRule type="expression" dxfId="39" priority="198" stopIfTrue="1">
      <formula>$A1406&lt;&gt;""</formula>
    </cfRule>
  </conditionalFormatting>
  <conditionalFormatting sqref="B1461:J4374">
    <cfRule type="expression" dxfId="38" priority="42" stopIfTrue="1">
      <formula>$A1461&lt;&gt;""</formula>
    </cfRule>
  </conditionalFormatting>
  <conditionalFormatting sqref="D130">
    <cfRule type="expression" dxfId="37" priority="292" stopIfTrue="1">
      <formula>$A129&lt;&gt;""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25" right="0.25" top="0.75" bottom="0.75" header="0.3" footer="0.3"/>
  <pageSetup paperSize="9" scale="10" fitToHeight="5"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15">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15">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15">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15">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15">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15">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15">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15">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15">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15">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15">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15">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15">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15">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15">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15">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15">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15">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15">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15">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15">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 x14ac:dyDescent="0.15">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15">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15">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15">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 x14ac:dyDescent="0.1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15">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15">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15">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15">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15">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15">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15">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15">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15">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15">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15">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 x14ac:dyDescent="0.1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 x14ac:dyDescent="0.1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15">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15">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15">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15">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15">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15">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15">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15">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15">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15">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15">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 x14ac:dyDescent="0.1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15">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15">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15">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15">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 x14ac:dyDescent="0.1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15">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15">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15">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15">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15">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15">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 x14ac:dyDescent="0.1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 x14ac:dyDescent="0.1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15">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 x14ac:dyDescent="0.15">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15">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15">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15">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15">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15">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ht="12" x14ac:dyDescent="0.15">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15">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15">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15">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15">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15">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ht="12" x14ac:dyDescent="0.15">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3" x14ac:dyDescent="0.15">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15">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15">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15">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15">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15">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15">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15">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15">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15">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15">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15">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15">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15">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15">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 x14ac:dyDescent="0.15">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3" x14ac:dyDescent="0.15">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15">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15">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15">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15">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15">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15">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ht="12" x14ac:dyDescent="0.15">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15">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15">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15">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15">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15">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15">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15">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15">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15">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ht="12" x14ac:dyDescent="0.15">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15">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15">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15">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15">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15">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15">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15">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15">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ht="12" x14ac:dyDescent="0.15">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15">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15">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15">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15">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15">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15">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15">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15">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15">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15">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15">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15">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15">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15">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15">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15">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15">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15">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15">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15">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15">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15">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15">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15">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4" x14ac:dyDescent="0.15">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15">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15">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15">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3" x14ac:dyDescent="0.1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15">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15">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15">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15">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3" x14ac:dyDescent="0.1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15">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15">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15">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15">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15">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15">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15">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15">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15">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15">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15">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15">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15">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15">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15">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15">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15">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15">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15">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15">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15">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15">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3" x14ac:dyDescent="0.1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15">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15">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15">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3" x14ac:dyDescent="0.1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15">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3" x14ac:dyDescent="0.1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3" x14ac:dyDescent="0.1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3" x14ac:dyDescent="0.1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15">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15">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15">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3" x14ac:dyDescent="0.1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15">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15">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 x14ac:dyDescent="0.1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3" x14ac:dyDescent="0.1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15">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15">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15">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3" x14ac:dyDescent="0.1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15">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15">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15">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15">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15">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15">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15">
      <c r="A240" s="203"/>
      <c r="B240" s="284"/>
      <c r="C240" s="284"/>
      <c r="D240" s="284"/>
      <c r="E240" s="284"/>
      <c r="F240" s="284"/>
      <c r="G240" s="284"/>
      <c r="H240" s="284"/>
      <c r="I240" s="284"/>
      <c r="J240" s="284"/>
      <c r="K240" s="284"/>
      <c r="L240" s="285"/>
      <c r="M240" s="284"/>
      <c r="N240" s="284"/>
      <c r="O240" s="284"/>
      <c r="P240" s="284"/>
    </row>
    <row r="241" spans="1:16" ht="19.5" customHeight="1" x14ac:dyDescent="0.15">
      <c r="A241" s="203"/>
      <c r="B241" s="284"/>
      <c r="C241" s="284"/>
      <c r="D241" s="284"/>
      <c r="E241" s="284"/>
      <c r="F241" s="284"/>
      <c r="G241" s="284"/>
      <c r="H241" s="284"/>
      <c r="I241" s="284"/>
      <c r="J241" s="284"/>
      <c r="K241" s="284"/>
      <c r="L241" s="285"/>
      <c r="M241" s="284"/>
      <c r="N241" s="284"/>
      <c r="O241" s="284"/>
      <c r="P241" s="284"/>
    </row>
    <row r="242" spans="1:16" ht="19.5" customHeight="1" x14ac:dyDescent="0.15">
      <c r="A242" s="203"/>
      <c r="B242" s="284"/>
      <c r="C242" s="284"/>
      <c r="D242" s="284"/>
      <c r="E242" s="284"/>
      <c r="F242" s="284"/>
      <c r="G242" s="284"/>
      <c r="H242" s="284"/>
      <c r="I242" s="284"/>
      <c r="J242" s="284"/>
      <c r="K242" s="284"/>
      <c r="L242" s="285"/>
      <c r="M242" s="284"/>
      <c r="N242" s="284"/>
      <c r="O242" s="284"/>
      <c r="P242" s="284"/>
    </row>
    <row r="243" spans="1:16" ht="19.5" customHeight="1" x14ac:dyDescent="0.15">
      <c r="A243" s="203"/>
      <c r="B243" s="284"/>
      <c r="C243" s="284"/>
      <c r="D243" s="284"/>
      <c r="E243" s="284"/>
      <c r="F243" s="284"/>
      <c r="G243" s="284"/>
      <c r="H243" s="284"/>
      <c r="I243" s="284"/>
      <c r="J243" s="284"/>
      <c r="K243" s="284"/>
      <c r="L243" s="285"/>
      <c r="M243" s="284"/>
      <c r="N243" s="284"/>
      <c r="O243" s="284"/>
      <c r="P243" s="284"/>
    </row>
    <row r="244" spans="1:16" ht="19.5" customHeight="1" x14ac:dyDescent="0.15">
      <c r="A244" s="203"/>
      <c r="B244" s="284"/>
      <c r="C244" s="284"/>
      <c r="D244" s="284"/>
      <c r="E244" s="284"/>
      <c r="F244" s="284"/>
      <c r="G244" s="284"/>
      <c r="H244" s="284"/>
      <c r="I244" s="284"/>
      <c r="J244" s="284"/>
      <c r="K244" s="284"/>
      <c r="L244" s="285"/>
      <c r="M244" s="284"/>
      <c r="N244" s="284"/>
      <c r="O244" s="284"/>
      <c r="P244" s="284"/>
    </row>
    <row r="245" spans="1:16" ht="19.5" customHeight="1" x14ac:dyDescent="0.15">
      <c r="A245" s="203"/>
      <c r="B245" s="284"/>
      <c r="C245" s="284"/>
      <c r="D245" s="284"/>
      <c r="E245" s="284"/>
      <c r="F245" s="284"/>
      <c r="G245" s="284"/>
      <c r="H245" s="284"/>
      <c r="I245" s="284"/>
      <c r="J245" s="284"/>
      <c r="K245" s="284"/>
      <c r="L245" s="285"/>
      <c r="M245" s="284"/>
      <c r="N245" s="284"/>
      <c r="O245" s="284"/>
      <c r="P245" s="284"/>
    </row>
    <row r="246" spans="1:16" ht="19.5" customHeight="1" x14ac:dyDescent="0.15">
      <c r="A246" s="203"/>
      <c r="B246" s="284"/>
      <c r="C246" s="284"/>
      <c r="D246" s="284"/>
      <c r="E246" s="284"/>
      <c r="F246" s="284"/>
      <c r="G246" s="284"/>
      <c r="H246" s="284"/>
      <c r="I246" s="284"/>
      <c r="J246" s="284"/>
      <c r="K246" s="284"/>
      <c r="L246" s="285"/>
      <c r="M246" s="284"/>
      <c r="N246" s="284"/>
      <c r="O246" s="284"/>
      <c r="P246" s="284"/>
    </row>
    <row r="247" spans="1:16" ht="19.5" customHeight="1" x14ac:dyDescent="0.15">
      <c r="A247" s="203"/>
      <c r="B247" s="284"/>
      <c r="C247" s="284"/>
      <c r="D247" s="284"/>
      <c r="E247" s="284"/>
      <c r="F247" s="284"/>
      <c r="G247" s="284"/>
      <c r="H247" s="284"/>
      <c r="I247" s="284"/>
      <c r="J247" s="284"/>
      <c r="K247" s="284"/>
      <c r="L247" s="285"/>
      <c r="M247" s="284"/>
      <c r="N247" s="284"/>
      <c r="O247" s="284"/>
      <c r="P247" s="284"/>
    </row>
    <row r="248" spans="1:16" ht="19.5" customHeight="1" x14ac:dyDescent="0.15">
      <c r="A248" s="203"/>
      <c r="B248" s="284"/>
      <c r="C248" s="284"/>
      <c r="D248" s="284"/>
      <c r="E248" s="284"/>
      <c r="F248" s="284"/>
      <c r="G248" s="284"/>
      <c r="H248" s="284"/>
      <c r="I248" s="284"/>
      <c r="J248" s="284"/>
      <c r="K248" s="284"/>
      <c r="L248" s="285"/>
      <c r="M248" s="284"/>
      <c r="N248" s="284"/>
      <c r="O248" s="284"/>
      <c r="P248" s="284"/>
    </row>
    <row r="249" spans="1:16" ht="19.5" customHeight="1" x14ac:dyDescent="0.15">
      <c r="A249" s="203"/>
      <c r="B249" s="284"/>
      <c r="C249" s="284"/>
      <c r="D249" s="284"/>
      <c r="E249" s="284"/>
      <c r="F249" s="284"/>
      <c r="G249" s="284"/>
      <c r="H249" s="284"/>
      <c r="I249" s="284"/>
      <c r="J249" s="284"/>
      <c r="K249" s="284"/>
      <c r="L249" s="285"/>
      <c r="M249" s="284"/>
      <c r="N249" s="284"/>
      <c r="O249" s="284"/>
      <c r="P249" s="284"/>
    </row>
    <row r="250" spans="1:16" ht="19.5" customHeight="1" x14ac:dyDescent="0.15">
      <c r="A250" s="203"/>
      <c r="B250" s="284"/>
      <c r="C250" s="284"/>
      <c r="D250" s="284"/>
      <c r="E250" s="284"/>
      <c r="F250" s="284"/>
      <c r="G250" s="284"/>
      <c r="H250" s="284"/>
      <c r="I250" s="284"/>
      <c r="J250" s="284"/>
      <c r="K250" s="284"/>
      <c r="L250" s="285"/>
      <c r="M250" s="284"/>
      <c r="N250" s="284"/>
      <c r="O250" s="284"/>
      <c r="P250" s="284"/>
    </row>
    <row r="251" spans="1:16" ht="19.5" customHeight="1" x14ac:dyDescent="0.15">
      <c r="A251" s="203"/>
      <c r="B251" s="284"/>
      <c r="C251" s="284"/>
      <c r="D251" s="284"/>
      <c r="E251" s="284"/>
      <c r="F251" s="284"/>
      <c r="G251" s="284"/>
      <c r="H251" s="284"/>
      <c r="I251" s="284"/>
      <c r="J251" s="284"/>
      <c r="K251" s="284"/>
      <c r="L251" s="285"/>
      <c r="M251" s="284"/>
      <c r="N251" s="284"/>
      <c r="O251" s="284"/>
      <c r="P251" s="284"/>
    </row>
    <row r="252" spans="1:16" ht="19.5" customHeight="1" x14ac:dyDescent="0.15">
      <c r="A252" s="203"/>
      <c r="B252" s="284"/>
      <c r="C252" s="284"/>
      <c r="D252" s="284"/>
      <c r="E252" s="284"/>
      <c r="F252" s="284"/>
      <c r="G252" s="284"/>
      <c r="H252" s="284"/>
      <c r="I252" s="284"/>
      <c r="J252" s="284"/>
      <c r="K252" s="284"/>
      <c r="L252" s="285"/>
      <c r="M252" s="284"/>
      <c r="N252" s="284"/>
      <c r="O252" s="284"/>
      <c r="P252" s="284"/>
    </row>
    <row r="253" spans="1:16" ht="19.5" customHeight="1" x14ac:dyDescent="0.15">
      <c r="A253" s="203"/>
      <c r="B253" s="284"/>
      <c r="C253" s="284"/>
      <c r="D253" s="284"/>
      <c r="E253" s="284"/>
      <c r="F253" s="284"/>
      <c r="G253" s="284"/>
      <c r="H253" s="284"/>
      <c r="I253" s="284"/>
      <c r="J253" s="284"/>
      <c r="K253" s="284"/>
      <c r="L253" s="285"/>
      <c r="M253" s="284"/>
      <c r="N253" s="284"/>
      <c r="O253" s="284"/>
      <c r="P253" s="284"/>
    </row>
    <row r="254" spans="1:16" ht="19.5" customHeight="1" x14ac:dyDescent="0.15">
      <c r="A254" s="203"/>
      <c r="B254" s="284"/>
      <c r="C254" s="284"/>
      <c r="D254" s="284"/>
      <c r="E254" s="284"/>
      <c r="F254" s="284"/>
      <c r="G254" s="284"/>
      <c r="H254" s="284"/>
      <c r="I254" s="284"/>
      <c r="J254" s="284"/>
      <c r="K254" s="284"/>
      <c r="L254" s="285"/>
      <c r="M254" s="284"/>
      <c r="N254" s="284"/>
      <c r="O254" s="284"/>
      <c r="P254" s="284"/>
    </row>
    <row r="255" spans="1:16" ht="19.5" customHeight="1" x14ac:dyDescent="0.15">
      <c r="A255" s="203"/>
      <c r="B255" s="284"/>
      <c r="C255" s="284"/>
      <c r="D255" s="284"/>
      <c r="E255" s="284"/>
      <c r="F255" s="284"/>
      <c r="G255" s="284"/>
      <c r="H255" s="284"/>
      <c r="I255" s="284"/>
      <c r="J255" s="284"/>
      <c r="K255" s="284"/>
      <c r="L255" s="285"/>
      <c r="M255" s="284"/>
      <c r="N255" s="284"/>
      <c r="O255" s="284"/>
      <c r="P255" s="284"/>
    </row>
    <row r="256" spans="1:16" ht="19.5" customHeight="1" x14ac:dyDescent="0.15">
      <c r="A256" s="203"/>
      <c r="B256" s="284"/>
      <c r="C256" s="284"/>
      <c r="D256" s="284"/>
      <c r="E256" s="284"/>
      <c r="F256" s="284"/>
      <c r="G256" s="284"/>
      <c r="H256" s="284"/>
      <c r="I256" s="284"/>
      <c r="J256" s="284"/>
      <c r="K256" s="284"/>
      <c r="L256" s="285"/>
      <c r="M256" s="284"/>
      <c r="N256" s="284"/>
      <c r="O256" s="284"/>
      <c r="P256" s="284"/>
    </row>
    <row r="257" spans="1:16" ht="19.5" customHeight="1" x14ac:dyDescent="0.15">
      <c r="A257" s="203"/>
      <c r="B257" s="284"/>
      <c r="C257" s="284"/>
      <c r="D257" s="284"/>
      <c r="E257" s="284"/>
      <c r="F257" s="284"/>
      <c r="G257" s="284"/>
      <c r="H257" s="284"/>
      <c r="I257" s="284"/>
      <c r="J257" s="284"/>
      <c r="K257" s="284"/>
      <c r="L257" s="285"/>
      <c r="M257" s="284"/>
      <c r="N257" s="284"/>
      <c r="O257" s="284"/>
      <c r="P257" s="284"/>
    </row>
    <row r="258" spans="1:16" ht="19.5" customHeight="1" x14ac:dyDescent="0.15">
      <c r="A258" s="203"/>
      <c r="B258" s="284"/>
      <c r="C258" s="284"/>
      <c r="D258" s="284"/>
      <c r="E258" s="284"/>
      <c r="F258" s="284"/>
      <c r="G258" s="284"/>
      <c r="H258" s="284"/>
      <c r="I258" s="284"/>
      <c r="J258" s="284"/>
      <c r="K258" s="284"/>
      <c r="L258" s="285"/>
      <c r="M258" s="284"/>
      <c r="N258" s="284"/>
      <c r="O258" s="284"/>
      <c r="P258" s="284"/>
    </row>
    <row r="259" spans="1:16" ht="19.5" customHeight="1" x14ac:dyDescent="0.15">
      <c r="A259" s="203"/>
      <c r="B259" s="284"/>
      <c r="C259" s="284"/>
      <c r="D259" s="284"/>
      <c r="E259" s="284"/>
      <c r="F259" s="284"/>
      <c r="G259" s="284"/>
      <c r="H259" s="284"/>
      <c r="I259" s="284"/>
      <c r="J259" s="284"/>
      <c r="K259" s="284"/>
      <c r="L259" s="285"/>
      <c r="M259" s="284"/>
      <c r="N259" s="284"/>
      <c r="O259" s="284"/>
      <c r="P259" s="284"/>
    </row>
    <row r="260" spans="1:16" ht="19.5" customHeight="1" x14ac:dyDescent="0.15">
      <c r="A260" s="203"/>
      <c r="B260" s="284"/>
      <c r="C260" s="284"/>
      <c r="D260" s="284"/>
      <c r="E260" s="284"/>
      <c r="F260" s="284"/>
      <c r="G260" s="284"/>
      <c r="H260" s="284"/>
      <c r="I260" s="284"/>
      <c r="J260" s="284"/>
      <c r="K260" s="284"/>
      <c r="L260" s="285"/>
      <c r="M260" s="284"/>
      <c r="N260" s="284"/>
      <c r="O260" s="284"/>
      <c r="P260" s="284"/>
    </row>
    <row r="261" spans="1:16" ht="19.5" customHeight="1" x14ac:dyDescent="0.15">
      <c r="A261" s="203"/>
      <c r="B261" s="284"/>
      <c r="C261" s="284"/>
      <c r="D261" s="284"/>
      <c r="E261" s="284"/>
      <c r="F261" s="284"/>
      <c r="G261" s="284"/>
      <c r="H261" s="284"/>
      <c r="I261" s="284"/>
      <c r="J261" s="284"/>
      <c r="K261" s="284"/>
      <c r="L261" s="285"/>
      <c r="M261" s="284"/>
      <c r="N261" s="284"/>
      <c r="O261" s="284"/>
      <c r="P261" s="284"/>
    </row>
    <row r="262" spans="1:16" ht="19.5" customHeight="1" x14ac:dyDescent="0.15">
      <c r="A262" s="203"/>
      <c r="B262" s="284"/>
      <c r="C262" s="284"/>
      <c r="D262" s="284"/>
      <c r="E262" s="284"/>
      <c r="F262" s="284"/>
      <c r="G262" s="284"/>
      <c r="H262" s="284"/>
      <c r="I262" s="284"/>
      <c r="J262" s="284"/>
      <c r="K262" s="284"/>
      <c r="L262" s="285"/>
      <c r="M262" s="284"/>
      <c r="N262" s="284"/>
      <c r="O262" s="284"/>
      <c r="P262" s="284"/>
    </row>
    <row r="263" spans="1:16" ht="19.5" customHeight="1" x14ac:dyDescent="0.15">
      <c r="A263" s="203"/>
      <c r="B263" s="284"/>
      <c r="C263" s="284"/>
      <c r="D263" s="284"/>
      <c r="E263" s="284"/>
      <c r="F263" s="284"/>
      <c r="G263" s="284"/>
      <c r="H263" s="284"/>
      <c r="I263" s="284"/>
      <c r="J263" s="284"/>
      <c r="K263" s="284"/>
      <c r="L263" s="285"/>
      <c r="M263" s="284"/>
      <c r="N263" s="284"/>
      <c r="O263" s="284"/>
      <c r="P263" s="284"/>
    </row>
    <row r="264" spans="1:16" ht="19.5" customHeight="1" x14ac:dyDescent="0.15">
      <c r="A264" s="203"/>
      <c r="B264" s="284"/>
      <c r="C264" s="284"/>
      <c r="D264" s="284"/>
      <c r="E264" s="284"/>
      <c r="F264" s="284"/>
      <c r="G264" s="284"/>
      <c r="H264" s="284"/>
      <c r="I264" s="284"/>
      <c r="J264" s="284"/>
      <c r="K264" s="284"/>
      <c r="L264" s="285"/>
      <c r="M264" s="284"/>
      <c r="N264" s="284"/>
      <c r="O264" s="284"/>
      <c r="P264" s="284"/>
    </row>
    <row r="265" spans="1:16" ht="19.5" customHeight="1" x14ac:dyDescent="0.15">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15">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15">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15">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15">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15">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15">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12" x14ac:dyDescent="0.15">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15">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15">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15">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ht="12" x14ac:dyDescent="0.15">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15">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ht="12" x14ac:dyDescent="0.15">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15">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15">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ht="12" x14ac:dyDescent="0.15">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15">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15">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15">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12" x14ac:dyDescent="0.15">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15">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15">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15">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ht="12" x14ac:dyDescent="0.15">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15">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ht="12" x14ac:dyDescent="0.15">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15">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15">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15">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15">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15">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ht="12" x14ac:dyDescent="0.15">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ht="12" x14ac:dyDescent="0.15">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ht="12" x14ac:dyDescent="0.15">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15">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Asociácia športu pre všetkých Slovenskej republiky, Olympijské námestie 14290/1, Bratislava, 832 80</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1251</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2">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1"/>
      <c r="N17" s="137" t="str">
        <f t="shared" si="0"/>
        <v xml:space="preserve">q - </v>
      </c>
      <c r="O17" s="137" t="s">
        <v>367</v>
      </c>
    </row>
    <row r="18" spans="1:16" x14ac:dyDescent="0.15">
      <c r="B18" s="193" t="s">
        <v>1274</v>
      </c>
      <c r="C18" s="142" t="str">
        <f>Spolu!C4</f>
        <v>00681482</v>
      </c>
      <c r="E18" s="147" t="s">
        <v>1275</v>
      </c>
      <c r="F18" s="281">
        <v>421947749446</v>
      </c>
      <c r="N18" s="137" t="str">
        <f t="shared" si="0"/>
        <v xml:space="preserve">r - </v>
      </c>
      <c r="O18" s="137" t="s">
        <v>368</v>
      </c>
    </row>
    <row r="19" spans="1:16" x14ac:dyDescent="0.15">
      <c r="E19" s="147" t="s">
        <v>1276</v>
      </c>
      <c r="F19" s="281">
        <v>421947749756</v>
      </c>
    </row>
    <row r="20" spans="1:16" ht="17" thickBot="1" x14ac:dyDescent="0.2">
      <c r="A20" s="139" t="s">
        <v>392</v>
      </c>
      <c r="B20" s="143">
        <f>F6</f>
        <v>0</v>
      </c>
      <c r="E20" s="208"/>
      <c r="F20" s="282"/>
    </row>
    <row r="21" spans="1:16" ht="189" customHeight="1" x14ac:dyDescent="0.15">
      <c r="B21" s="211"/>
      <c r="C21" s="144"/>
    </row>
    <row r="22" spans="1:16" ht="39.75" customHeight="1" x14ac:dyDescent="0.15">
      <c r="B22" s="379" t="s">
        <v>1277</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Jan Holko</cp:lastModifiedBy>
  <cp:revision/>
  <cp:lastPrinted>2026-04-09T11:52:45Z</cp:lastPrinted>
  <dcterms:created xsi:type="dcterms:W3CDTF">2017-02-20T06:20:12Z</dcterms:created>
  <dcterms:modified xsi:type="dcterms:W3CDTF">2026-04-09T11:55:46Z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